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6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E8" i="13"/>
  <c r="E9" i="11"/>
  <c r="H14" i="13"/>
  <c r="E8" i="12"/>
  <c r="E43"/>
  <c r="E30"/>
  <c r="E12"/>
  <c r="E9"/>
  <c r="F87" i="15"/>
  <c r="F84"/>
  <c r="F82" s="1"/>
  <c r="F13"/>
  <c r="F14"/>
  <c r="F85" l="1"/>
  <c r="F7" l="1"/>
  <c r="F78"/>
  <c r="F79"/>
  <c r="E6" i="12" l="1"/>
  <c r="E11"/>
  <c r="H12" i="13" l="1"/>
  <c r="H11" s="1"/>
  <c r="H21"/>
  <c r="E8" i="11"/>
  <c r="H22" i="13"/>
  <c r="H8" i="11"/>
  <c r="H6" s="1"/>
  <c r="E6" l="1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7" i="13" l="1"/>
  <c r="H10"/>
  <c r="H9" s="1"/>
  <c r="E5" i="12"/>
</calcChain>
</file>

<file path=xl/sharedStrings.xml><?xml version="1.0" encoding="utf-8"?>
<sst xmlns="http://schemas.openxmlformats.org/spreadsheetml/2006/main" count="845" uniqueCount="463">
  <si>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</si>
  <si>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</si>
  <si>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</si>
  <si>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</si>
  <si>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</si>
  <si>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</si>
  <si>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</si>
  <si>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</si>
  <si>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</si>
  <si>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</si>
  <si>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</si>
  <si>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</si>
  <si>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</si>
  <si>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</si>
  <si>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</si>
  <si>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</si>
  <si>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</si>
  <si>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</si>
  <si>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</si>
  <si>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</si>
  <si>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</si>
  <si>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</si>
  <si>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</si>
  <si>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</si>
  <si>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</si>
  <si>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</si>
  <si>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</si>
  <si>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</si>
  <si>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</si>
  <si>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</si>
  <si>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</si>
  <si>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</si>
  <si>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</si>
  <si>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</si>
  <si>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</si>
  <si>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</si>
  <si>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</si>
  <si>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</si>
  <si>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</si>
  <si>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</si>
  <si>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</si>
  <si>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</si>
  <si>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</si>
  <si>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</si>
  <si>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</si>
  <si>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</si>
  <si>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</si>
  <si>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</si>
  <si>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</si>
  <si>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</si>
  <si>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</si>
  <si>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</si>
  <si>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</si>
  <si>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</si>
  <si>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</si>
  <si>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</si>
  <si>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</si>
  <si>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</si>
  <si>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</si>
  <si>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</si>
  <si>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</si>
  <si>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</si>
  <si>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</si>
  <si>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</si>
  <si>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</si>
  <si>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</si>
  <si>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</si>
  <si>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</si>
  <si>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</si>
  <si>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</si>
  <si>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</si>
  <si>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</si>
  <si>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</si>
  <si>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</si>
  <si>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</si>
  <si>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</si>
  <si>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</si>
  <si>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</si>
  <si>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</si>
  <si>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</si>
  <si>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</si>
  <si>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</si>
  <si>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</si>
  <si>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</si>
  <si>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</si>
  <si>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</si>
  <si>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</si>
  <si>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</si>
  <si>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</si>
  <si>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</si>
  <si>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</si>
  <si>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</si>
  <si>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</si>
  <si>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</si>
  <si>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</si>
  <si>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</si>
  <si>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</si>
  <si>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</si>
  <si>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</si>
  <si>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</si>
  <si>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</si>
  <si>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</si>
  <si>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</si>
  <si>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</si>
  <si>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</si>
  <si>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</si>
  <si>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</si>
  <si>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</si>
  <si>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</si>
  <si>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</si>
  <si>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</si>
  <si>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</si>
  <si>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</si>
  <si>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</si>
  <si>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</si>
  <si>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</si>
  <si>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</si>
  <si>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</si>
  <si>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</si>
  <si>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</si>
  <si>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</si>
  <si>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</si>
  <si>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</si>
  <si>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</si>
  <si>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</si>
  <si>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</si>
  <si>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</si>
  <si>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</si>
  <si>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</si>
  <si>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</si>
  <si>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</si>
  <si>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</si>
  <si>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</si>
  <si>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</si>
  <si>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</si>
  <si>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</si>
  <si>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</si>
  <si>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</si>
  <si>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</si>
  <si>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</si>
  <si>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</si>
  <si>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</si>
  <si>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</si>
  <si>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</si>
  <si>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</si>
  <si>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</si>
  <si>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</si>
  <si>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</si>
  <si>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</si>
  <si>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</si>
  <si>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</si>
  <si>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</si>
  <si>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</si>
  <si>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</si>
  <si>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</si>
  <si>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</si>
  <si>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</si>
  <si>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</si>
  <si>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</si>
  <si>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</si>
  <si>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</si>
  <si>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</si>
  <si>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</si>
  <si>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</si>
  <si>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</si>
  <si>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</si>
  <si>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</si>
  <si>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</si>
  <si>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</si>
  <si>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</si>
  <si>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</si>
  <si>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</si>
  <si>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</si>
  <si>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</si>
  <si>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</si>
  <si>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</si>
  <si>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</si>
  <si>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</si>
  <si>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</si>
  <si>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</si>
  <si>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</si>
  <si>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</si>
  <si>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</si>
  <si>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</si>
  <si>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</si>
  <si>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</si>
  <si>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</si>
  <si>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</si>
  <si>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</si>
  <si>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</si>
  <si>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</si>
  <si>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</si>
  <si>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</si>
  <si>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</si>
  <si>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</si>
  <si>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</si>
  <si>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</si>
  <si>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</si>
  <si>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</si>
  <si>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</si>
  <si>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</si>
  <si>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</si>
  <si>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</si>
  <si>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</si>
  <si>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</si>
  <si>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</si>
  <si>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</si>
  <si>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</si>
  <si>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</si>
  <si>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</si>
  <si>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</si>
  <si>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</si>
  <si>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</si>
  <si>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</si>
  <si>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</si>
  <si>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</si>
  <si>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</si>
  <si>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</si>
  <si>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</si>
  <si>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</si>
  <si>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</si>
  <si>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</si>
  <si>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</si>
  <si>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</si>
  <si>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</si>
  <si>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</si>
  <si>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</si>
  <si>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</si>
  <si>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</si>
  <si>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</si>
  <si>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</si>
  <si>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</si>
  <si>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</si>
  <si>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</si>
  <si>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</si>
  <si>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</si>
  <si>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</si>
  <si>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</si>
  <si>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</si>
  <si>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</si>
  <si>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</si>
  <si>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</si>
  <si>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</si>
  <si>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</si>
  <si>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</si>
  <si>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</si>
  <si>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</si>
  <si>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</si>
  <si>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</si>
  <si>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</si>
  <si>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</si>
  <si>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</si>
  <si>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</si>
  <si>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</si>
  <si>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</si>
  <si>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</si>
  <si>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</si>
  <si>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</si>
  <si>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</si>
  <si>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</si>
  <si>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</si>
  <si>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</si>
  <si>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</si>
  <si>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</si>
  <si>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</si>
  <si>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</si>
  <si>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</si>
  <si>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</si>
  <si>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</si>
  <si>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</si>
  <si>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</si>
  <si>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</si>
  <si>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</si>
  <si>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</si>
  <si>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</si>
  <si>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</si>
  <si>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</si>
  <si>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</si>
  <si>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</si>
  <si>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</si>
  <si>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</si>
  <si>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</si>
  <si>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</si>
  <si>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</si>
  <si>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</si>
  <si>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</si>
  <si>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</si>
  <si>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</si>
  <si>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</si>
  <si>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</si>
  <si>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</si>
  <si>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</si>
  <si>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</si>
  <si>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</si>
  <si>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</si>
  <si>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</si>
  <si>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</si>
  <si>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</si>
  <si>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</si>
  <si>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</si>
  <si>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</si>
  <si>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</si>
  <si>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</si>
  <si>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</si>
  <si>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</si>
  <si>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</si>
  <si>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</si>
  <si>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</si>
  <si>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</si>
  <si>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</si>
  <si>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</si>
  <si>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</si>
  <si>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</si>
  <si>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</si>
  <si>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</si>
  <si>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</si>
  <si>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</si>
  <si>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</si>
  <si>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</si>
  <si>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</si>
  <si>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</si>
  <si>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</si>
  <si>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</si>
  <si>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</si>
  <si>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</si>
  <si>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</si>
  <si>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</si>
  <si>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</si>
  <si>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</si>
  <si>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</si>
  <si>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</si>
  <si>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</si>
  <si>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</si>
  <si>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</si>
  <si>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</si>
  <si>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</si>
  <si>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</si>
  <si>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</si>
  <si>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</si>
  <si>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</si>
  <si>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</si>
  <si>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</si>
  <si>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</si>
  <si>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</si>
  <si>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</si>
  <si>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</si>
  <si>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</si>
  <si>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</si>
  <si>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</si>
  <si>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</si>
  <si>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</si>
  <si>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</si>
  <si>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</si>
  <si>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</si>
  <si>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</si>
  <si>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</si>
  <si>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</si>
  <si>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</si>
  <si>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</si>
  <si>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</si>
  <si>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</si>
  <si>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</si>
  <si>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</si>
  <si>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</si>
  <si>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</si>
  <si>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</si>
  <si>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</si>
  <si>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</si>
  <si>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</si>
  <si>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</si>
  <si>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</si>
  <si>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</si>
  <si>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</si>
  <si>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</si>
  <si>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</si>
  <si>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</si>
  <si>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</si>
  <si>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</si>
  <si>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</si>
  <si>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</si>
  <si>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</si>
  <si>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</si>
  <si>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</si>
  <si>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</si>
  <si>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</si>
  <si>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</si>
  <si>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</si>
  <si>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</si>
  <si>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</si>
  <si>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</si>
  <si>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</si>
  <si>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</si>
  <si>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</si>
  <si>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</si>
  <si>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</si>
  <si>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</si>
  <si>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</si>
  <si>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</si>
  <si>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</si>
  <si>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</si>
  <si>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</si>
  <si>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</si>
  <si>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</si>
  <si>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</si>
  <si>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</si>
  <si>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</si>
  <si>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</si>
  <si>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</si>
  <si>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</si>
  <si>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</si>
  <si>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</si>
  <si>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</si>
  <si>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</si>
  <si>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</si>
  <si>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</si>
  <si>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</si>
  <si>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</si>
  <si>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</si>
  <si>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</si>
  <si>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</si>
  <si>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</si>
  <si>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</si>
  <si>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</si>
  <si>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</si>
  <si>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</si>
  <si>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</si>
  <si>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</si>
  <si>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</si>
  <si>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</si>
  <si>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</si>
  <si>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</si>
  <si>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</si>
  <si>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</si>
  <si>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</si>
  <si>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</si>
  <si>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</si>
  <si>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</si>
  <si>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</si>
  <si>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</si>
  <si>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</si>
  <si>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</si>
  <si>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</si>
  <si>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</si>
  <si>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</si>
  <si>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</si>
  <si>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</si>
  <si>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04- ремонт, прошлогодний контракт</t>
  </si>
  <si>
    <t>С.В. Рубан</t>
  </si>
  <si>
    <t>07 строка- проектная документация на рекон. Моста через р. Лопьвад</t>
  </si>
  <si>
    <t>39 строка- нанесение разметки+39,262-дор. Знаки</t>
  </si>
  <si>
    <t>за январь - декабрь 2020 г.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</si>
  <si>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декабрь 2020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</si>
  <si>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декабрь 2020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</si>
  <si>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декабрь 2020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</si>
  <si>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декабрь 2020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</si>
  <si>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26-выполнение работ по реконструкции дорог</t>
  </si>
  <si>
    <t>9 479 622 руб./0,15 км/31,3 п.м</t>
  </si>
  <si>
    <t>31,3/п.м</t>
  </si>
  <si>
    <t>2021 год</t>
  </si>
  <si>
    <t>7 000 000 руб.</t>
  </si>
  <si>
    <t>3 310 927,86 руб.</t>
  </si>
  <si>
    <t>Реконструкциия автомобильной дороги общего пользования местного значения "Подъезд к объездной дороге с.Усть-Кулом" км.0+000-км 0+150 (м/к №03073000204200000780001от 08.06.2020 г., Подрядчик АО «Коми дорожная компания»)</t>
  </si>
  <si>
    <t>Глава муниципального района "Усть-Куломский"- руководитель администрации района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</si>
</sst>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5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1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5" fontId="6" fillId="4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165" fontId="6" fillId="4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165" fontId="5" fillId="4" borderId="13" xfId="0" applyNumberFormat="1" applyFont="1" applyFill="1" applyBorder="1" applyAlignment="1">
      <alignment horizontal="center" vertical="center"/>
    </xf>
    <xf numFmtId="0" fontId="5" fillId="0" borderId="13" xfId="0" applyNumberFormat="1" applyFont="1" applyFill="1" applyBorder="1" applyAlignment="1">
      <alignment horizontal="center" vertical="center" wrapText="1"/>
    </xf>
    <xf numFmtId="167" fontId="5" fillId="0" borderId="13" xfId="0" applyNumberFormat="1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4" fontId="5" fillId="7" borderId="13" xfId="0" applyNumberFormat="1" applyFont="1" applyFill="1" applyBorder="1" applyAlignment="1">
      <alignment horizontal="center" vertical="center"/>
    </xf>
    <xf numFmtId="0" fontId="6" fillId="7" borderId="13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4" fontId="6" fillId="4" borderId="13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left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/>
    </xf>
    <xf numFmtId="4" fontId="6" fillId="8" borderId="13" xfId="0" applyNumberFormat="1" applyFont="1" applyFill="1" applyBorder="1" applyAlignment="1">
      <alignment horizontal="center" vertical="center" wrapText="1"/>
    </xf>
    <xf numFmtId="4" fontId="6" fillId="7" borderId="13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4" fontId="6" fillId="10" borderId="13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/>
    </xf>
    <xf numFmtId="4" fontId="6" fillId="5" borderId="13" xfId="0" applyNumberFormat="1" applyFont="1" applyFill="1" applyBorder="1" applyAlignment="1">
      <alignment horizontal="center" vertical="center"/>
    </xf>
    <xf numFmtId="4" fontId="6" fillId="6" borderId="13" xfId="0" applyNumberFormat="1" applyFont="1" applyFill="1" applyBorder="1" applyAlignment="1">
      <alignment horizontal="center" vertical="center"/>
    </xf>
    <xf numFmtId="4" fontId="6" fillId="7" borderId="13" xfId="0" applyNumberFormat="1" applyFont="1" applyFill="1" applyBorder="1" applyAlignment="1">
      <alignment horizontal="center" vertical="center"/>
    </xf>
    <xf numFmtId="4" fontId="5" fillId="4" borderId="13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vertical="center"/>
    </xf>
    <xf numFmtId="4" fontId="6" fillId="6" borderId="13" xfId="0" applyNumberFormat="1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I30" sqref="I30"/>
    </sheetView>
  </sheetViews>
  <sheetFormatPr defaultRowHeight="12.75"/>
  <cols>
    <col min="1" max="16384" width="9.140625" style="1"/>
  </cols>
  <sheetData>
    <row r="1" spans="3:13" ht="13.5" thickBot="1">
      <c r="C1" s="172" t="s">
        <v>59</v>
      </c>
      <c r="D1" s="173"/>
      <c r="E1" s="173"/>
      <c r="F1" s="173"/>
      <c r="G1" s="173"/>
      <c r="H1" s="173"/>
      <c r="I1" s="173"/>
      <c r="J1" s="173"/>
      <c r="K1" s="173"/>
      <c r="L1" s="173"/>
      <c r="M1" s="174"/>
    </row>
    <row r="2" spans="3:13" ht="13.5" thickBot="1"/>
    <row r="3" spans="3:13" ht="13.5" thickBot="1">
      <c r="C3" s="175" t="s">
        <v>60</v>
      </c>
      <c r="D3" s="176"/>
      <c r="E3" s="176"/>
      <c r="F3" s="176"/>
      <c r="G3" s="176"/>
      <c r="H3" s="176"/>
      <c r="I3" s="176"/>
      <c r="J3" s="176"/>
      <c r="K3" s="176"/>
      <c r="L3" s="176"/>
      <c r="M3" s="177"/>
    </row>
    <row r="4" spans="3:13" ht="13.5" thickBot="1"/>
    <row r="5" spans="3:13">
      <c r="C5" s="178" t="s">
        <v>61</v>
      </c>
      <c r="D5" s="179"/>
      <c r="E5" s="179"/>
      <c r="F5" s="179"/>
      <c r="G5" s="179"/>
      <c r="H5" s="179"/>
      <c r="I5" s="179"/>
      <c r="J5" s="179"/>
      <c r="K5" s="179"/>
      <c r="L5" s="179"/>
      <c r="M5" s="180"/>
    </row>
    <row r="6" spans="3:13"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1"/>
    </row>
    <row r="7" spans="3:13" ht="13.5" thickBot="1">
      <c r="C7" s="181"/>
      <c r="D7" s="182"/>
      <c r="E7" s="182"/>
      <c r="F7" s="182"/>
      <c r="G7" s="182"/>
      <c r="H7" s="182"/>
      <c r="I7" s="182"/>
      <c r="J7" s="182"/>
      <c r="K7" s="182"/>
      <c r="L7" s="182"/>
      <c r="M7" s="183"/>
    </row>
    <row r="8" spans="3:13" ht="13.5" thickBot="1"/>
    <row r="9" spans="3:13" ht="13.5" thickBot="1">
      <c r="C9" s="175" t="s">
        <v>62</v>
      </c>
      <c r="D9" s="176"/>
      <c r="E9" s="176"/>
      <c r="F9" s="176"/>
      <c r="G9" s="176"/>
      <c r="H9" s="176"/>
      <c r="I9" s="176"/>
      <c r="J9" s="176"/>
      <c r="K9" s="176"/>
      <c r="L9" s="176"/>
      <c r="M9" s="177"/>
    </row>
    <row r="10" spans="3:13" ht="13.5" thickBot="1"/>
    <row r="11" spans="3:13">
      <c r="D11" s="184" t="s">
        <v>266</v>
      </c>
      <c r="E11" s="179"/>
      <c r="F11" s="179"/>
      <c r="G11" s="179"/>
      <c r="H11" s="179"/>
      <c r="I11" s="179"/>
      <c r="J11" s="179"/>
      <c r="K11" s="179"/>
      <c r="L11" s="180"/>
    </row>
    <row r="12" spans="3:13">
      <c r="D12" s="169" t="s">
        <v>267</v>
      </c>
      <c r="E12" s="170"/>
      <c r="F12" s="170"/>
      <c r="G12" s="170"/>
      <c r="H12" s="170"/>
      <c r="I12" s="170"/>
      <c r="J12" s="170"/>
      <c r="K12" s="170"/>
      <c r="L12" s="171"/>
    </row>
    <row r="13" spans="3:13">
      <c r="D13" s="169" t="s">
        <v>268</v>
      </c>
      <c r="E13" s="170"/>
      <c r="F13" s="170"/>
      <c r="G13" s="170"/>
      <c r="H13" s="170"/>
      <c r="I13" s="170"/>
      <c r="J13" s="170"/>
      <c r="K13" s="170"/>
      <c r="L13" s="171"/>
    </row>
    <row r="14" spans="3:13">
      <c r="D14" s="169" t="s">
        <v>450</v>
      </c>
      <c r="E14" s="170"/>
      <c r="F14" s="170"/>
      <c r="G14" s="170"/>
      <c r="H14" s="170"/>
      <c r="I14" s="170"/>
      <c r="J14" s="170"/>
      <c r="K14" s="170"/>
      <c r="L14" s="171"/>
    </row>
    <row r="15" spans="3:13" ht="13.5" thickBot="1">
      <c r="D15" s="191" t="s">
        <v>63</v>
      </c>
      <c r="E15" s="192"/>
      <c r="F15" s="192"/>
      <c r="G15" s="192"/>
      <c r="H15" s="192"/>
      <c r="I15" s="192"/>
      <c r="J15" s="192"/>
      <c r="K15" s="192"/>
      <c r="L15" s="193"/>
    </row>
    <row r="18" spans="1:48" ht="13.5" thickBot="1"/>
    <row r="19" spans="1:48" ht="13.5" thickBot="1">
      <c r="A19" s="196" t="s">
        <v>269</v>
      </c>
      <c r="B19" s="197"/>
      <c r="C19" s="197"/>
      <c r="D19" s="197"/>
      <c r="E19" s="197"/>
      <c r="F19" s="197"/>
      <c r="G19" s="197"/>
      <c r="H19" s="198"/>
      <c r="I19" s="196" t="s">
        <v>64</v>
      </c>
      <c r="J19" s="197"/>
      <c r="K19" s="198"/>
      <c r="N19" s="194" t="s">
        <v>65</v>
      </c>
      <c r="O19" s="195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85" t="s">
        <v>272</v>
      </c>
      <c r="N21" s="185"/>
      <c r="O21" s="185"/>
      <c r="P21" s="185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85" t="s">
        <v>273</v>
      </c>
      <c r="N22" s="185"/>
      <c r="O22" s="185"/>
      <c r="P22" s="185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85" t="s">
        <v>274</v>
      </c>
      <c r="N23" s="185"/>
      <c r="O23" s="185"/>
      <c r="P23" s="185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86" t="s">
        <v>71</v>
      </c>
      <c r="O27" s="187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90"/>
      <c r="O30" s="190"/>
    </row>
    <row r="32" spans="1:48">
      <c r="A32" s="38" t="s">
        <v>73</v>
      </c>
      <c r="B32" s="11"/>
      <c r="C32" s="188" t="s">
        <v>365</v>
      </c>
      <c r="D32" s="189"/>
      <c r="E32" s="189"/>
      <c r="F32" s="189"/>
      <c r="G32" s="189"/>
      <c r="H32" s="189"/>
      <c r="I32" s="189"/>
      <c r="J32" s="189"/>
      <c r="K32" s="189"/>
    </row>
    <row r="33" spans="1:11" ht="13.5" thickBot="1"/>
    <row r="34" spans="1:11" ht="12.75" customHeight="1" thickBot="1">
      <c r="A34" s="202" t="s">
        <v>278</v>
      </c>
      <c r="B34" s="203"/>
      <c r="C34" s="208" t="s">
        <v>74</v>
      </c>
      <c r="D34" s="209"/>
      <c r="E34" s="209"/>
      <c r="F34" s="209"/>
      <c r="G34" s="209"/>
      <c r="H34" s="209"/>
      <c r="I34" s="209"/>
      <c r="J34" s="209"/>
      <c r="K34" s="210"/>
    </row>
    <row r="35" spans="1:11">
      <c r="A35" s="204" t="s">
        <v>279</v>
      </c>
      <c r="B35" s="205"/>
      <c r="C35" s="211" t="s">
        <v>275</v>
      </c>
      <c r="D35" s="212"/>
      <c r="E35" s="213"/>
      <c r="F35" s="30"/>
      <c r="G35" s="31"/>
      <c r="H35" s="32"/>
      <c r="I35" s="31"/>
      <c r="J35" s="31"/>
      <c r="K35" s="32"/>
    </row>
    <row r="36" spans="1:11">
      <c r="A36" s="206" t="s">
        <v>277</v>
      </c>
      <c r="B36" s="207"/>
      <c r="C36" s="214" t="s">
        <v>276</v>
      </c>
      <c r="D36" s="215"/>
      <c r="E36" s="216"/>
      <c r="F36" s="10"/>
      <c r="G36" s="11"/>
      <c r="H36" s="12"/>
      <c r="I36" s="11"/>
      <c r="J36" s="11"/>
      <c r="K36" s="12"/>
    </row>
    <row r="37" spans="1:11" ht="13.5" thickBot="1">
      <c r="A37" s="199">
        <v>1</v>
      </c>
      <c r="B37" s="199"/>
      <c r="C37" s="199">
        <v>2</v>
      </c>
      <c r="D37" s="199"/>
      <c r="E37" s="199"/>
      <c r="F37" s="199">
        <v>3</v>
      </c>
      <c r="G37" s="199"/>
      <c r="H37" s="199"/>
      <c r="I37" s="199">
        <v>4</v>
      </c>
      <c r="J37" s="199"/>
      <c r="K37" s="199"/>
    </row>
    <row r="38" spans="1:11" ht="13.5" thickBot="1">
      <c r="A38" s="200" t="s">
        <v>75</v>
      </c>
      <c r="B38" s="201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  <mergeCell ref="D15:L15"/>
    <mergeCell ref="D14:L14"/>
    <mergeCell ref="D13:L13"/>
    <mergeCell ref="N19:O19"/>
    <mergeCell ref="M21:P21"/>
    <mergeCell ref="I19:K19"/>
    <mergeCell ref="A19:H19"/>
    <mergeCell ref="M22:P22"/>
    <mergeCell ref="M23:P23"/>
    <mergeCell ref="N27:O27"/>
    <mergeCell ref="C32:K32"/>
    <mergeCell ref="N30:O30"/>
    <mergeCell ref="D12:L12"/>
    <mergeCell ref="C1:M1"/>
    <mergeCell ref="C3:M3"/>
    <mergeCell ref="C5:M7"/>
    <mergeCell ref="C9:M9"/>
    <mergeCell ref="D11:L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topLeftCell="A20" zoomScaleSheetLayoutView="100" workbookViewId="0">
      <selection activeCell="H20" sqref="H20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6" style="106" customWidth="1"/>
    <col min="6" max="6" width="9.42578125" style="106" customWidth="1"/>
    <col min="7" max="7" width="11.85546875" style="106" customWidth="1"/>
    <col min="8" max="8" width="14" style="106" customWidth="1"/>
    <col min="9" max="9" width="12.42578125" style="106" customWidth="1"/>
    <col min="10" max="16384" width="9.140625" style="106"/>
  </cols>
  <sheetData>
    <row r="1" spans="1:8" s="111" customFormat="1" ht="131.25" customHeight="1">
      <c r="A1" s="217" t="s">
        <v>451</v>
      </c>
      <c r="B1" s="218"/>
      <c r="C1" s="218"/>
      <c r="D1" s="218"/>
      <c r="E1" s="218"/>
      <c r="F1" s="218"/>
      <c r="G1" s="218"/>
      <c r="H1" s="218"/>
    </row>
    <row r="2" spans="1:8" s="118" customFormat="1" ht="12" customHeight="1">
      <c r="A2" s="219" t="s">
        <v>76</v>
      </c>
      <c r="B2" s="219"/>
      <c r="C2" s="219"/>
      <c r="D2" s="219"/>
      <c r="E2" s="219"/>
      <c r="F2" s="219"/>
      <c r="G2" s="219"/>
      <c r="H2" s="219"/>
    </row>
    <row r="3" spans="1:8" ht="31.5" customHeight="1">
      <c r="A3" s="220" t="s">
        <v>77</v>
      </c>
      <c r="B3" s="220" t="s">
        <v>78</v>
      </c>
      <c r="C3" s="220" t="s">
        <v>280</v>
      </c>
      <c r="D3" s="220"/>
      <c r="E3" s="220"/>
      <c r="F3" s="220" t="s">
        <v>281</v>
      </c>
      <c r="G3" s="220"/>
      <c r="H3" s="220"/>
    </row>
    <row r="4" spans="1:8" ht="76.5" customHeight="1">
      <c r="A4" s="220"/>
      <c r="B4" s="220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38">
        <f>E8</f>
        <v>22667993.590000004</v>
      </c>
      <c r="F6" s="70"/>
      <c r="G6" s="70"/>
      <c r="H6" s="162">
        <f>H8+H29</f>
        <v>57858054.880000003</v>
      </c>
    </row>
    <row r="7" spans="1:8">
      <c r="A7" s="121" t="s">
        <v>91</v>
      </c>
      <c r="B7" s="120"/>
      <c r="C7" s="122"/>
      <c r="D7" s="70"/>
      <c r="E7" s="128"/>
      <c r="F7" s="122"/>
      <c r="G7" s="70"/>
      <c r="H7" s="162"/>
    </row>
    <row r="8" spans="1:8" ht="28.5">
      <c r="A8" s="119" t="s">
        <v>283</v>
      </c>
      <c r="B8" s="120" t="s">
        <v>83</v>
      </c>
      <c r="C8" s="70"/>
      <c r="D8" s="70"/>
      <c r="E8" s="128">
        <f>E9+E20</f>
        <v>22667993.590000004</v>
      </c>
      <c r="F8" s="70"/>
      <c r="G8" s="70"/>
      <c r="H8" s="162">
        <f>H9+H20</f>
        <v>52810464.880000003</v>
      </c>
    </row>
    <row r="9" spans="1:8" ht="45">
      <c r="A9" s="121" t="s">
        <v>284</v>
      </c>
      <c r="B9" s="120" t="s">
        <v>84</v>
      </c>
      <c r="C9" s="122"/>
      <c r="D9" s="70"/>
      <c r="E9" s="138">
        <f>26926767.53-19896061</f>
        <v>7030706.5300000012</v>
      </c>
      <c r="F9" s="70"/>
      <c r="G9" s="70"/>
      <c r="H9" s="162">
        <v>26926767.530000001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8">
        <v>0</v>
      </c>
      <c r="F10" s="122" t="s">
        <v>96</v>
      </c>
      <c r="G10" s="70"/>
      <c r="H10" s="162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70"/>
      <c r="F11" s="70"/>
      <c r="G11" s="70"/>
      <c r="H11" s="162"/>
    </row>
    <row r="12" spans="1:8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62"/>
    </row>
    <row r="13" spans="1:8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62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62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22"/>
      <c r="F15" s="122"/>
      <c r="G15" s="70"/>
      <c r="H15" s="162"/>
    </row>
    <row r="16" spans="1:8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162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162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162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162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36">
        <v>15637287.060000001</v>
      </c>
      <c r="F20" s="70"/>
      <c r="G20" s="70"/>
      <c r="H20" s="165">
        <v>25883697.350000001</v>
      </c>
    </row>
    <row r="21" spans="1:8" ht="45">
      <c r="A21" s="121" t="s">
        <v>292</v>
      </c>
      <c r="B21" s="120" t="s">
        <v>102</v>
      </c>
      <c r="C21" s="70"/>
      <c r="D21" s="70"/>
      <c r="E21" s="70"/>
      <c r="F21" s="70"/>
      <c r="G21" s="70"/>
      <c r="H21" s="162"/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162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162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162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162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162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162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162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63">
        <v>5047590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F49"/>
  <sheetViews>
    <sheetView zoomScale="90" zoomScaleNormal="90" zoomScaleSheetLayoutView="90" workbookViewId="0">
      <selection activeCell="E30" sqref="E30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6" width="15.85546875" style="13" customWidth="1"/>
    <col min="7" max="16384" width="9.140625" style="13"/>
  </cols>
  <sheetData>
    <row r="1" spans="1:6" ht="124.5" customHeight="1">
      <c r="A1" s="221" t="s">
        <v>452</v>
      </c>
      <c r="B1" s="221"/>
      <c r="C1" s="221"/>
      <c r="D1" s="221"/>
      <c r="E1" s="221"/>
    </row>
    <row r="2" spans="1:6">
      <c r="A2" s="222" t="s">
        <v>76</v>
      </c>
      <c r="B2" s="222"/>
      <c r="C2" s="222"/>
      <c r="D2" s="222"/>
      <c r="E2" s="222"/>
    </row>
    <row r="3" spans="1:6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6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6" s="41" customFormat="1" ht="42.75">
      <c r="A5" s="48" t="s">
        <v>297</v>
      </c>
      <c r="B5" s="65" t="s">
        <v>82</v>
      </c>
      <c r="C5" s="51"/>
      <c r="D5" s="51"/>
      <c r="E5" s="153">
        <f>E6+E11+E43</f>
        <v>57383940.210000001</v>
      </c>
      <c r="F5" s="140"/>
    </row>
    <row r="6" spans="1:6" s="42" customFormat="1" ht="43.5">
      <c r="A6" s="46" t="s">
        <v>298</v>
      </c>
      <c r="B6" s="65" t="s">
        <v>83</v>
      </c>
      <c r="C6" s="69"/>
      <c r="D6" s="69"/>
      <c r="E6" s="156">
        <f>E7+E8+E9+E10</f>
        <v>52125263.359999999</v>
      </c>
    </row>
    <row r="7" spans="1:6" s="42" customFormat="1" ht="15">
      <c r="A7" s="46" t="s">
        <v>118</v>
      </c>
      <c r="B7" s="65" t="s">
        <v>84</v>
      </c>
      <c r="C7" s="69"/>
      <c r="D7" s="69"/>
      <c r="E7" s="153"/>
    </row>
    <row r="8" spans="1:6" s="142" customFormat="1" ht="15">
      <c r="A8" s="154" t="s">
        <v>299</v>
      </c>
      <c r="B8" s="155" t="s">
        <v>85</v>
      </c>
      <c r="C8" s="134"/>
      <c r="D8" s="134"/>
      <c r="E8" s="161">
        <f>7139038.5+7864636.36+1189356.61</f>
        <v>16193031.469999999</v>
      </c>
    </row>
    <row r="9" spans="1:6" s="142" customFormat="1" ht="15">
      <c r="A9" s="154" t="s">
        <v>119</v>
      </c>
      <c r="B9" s="155" t="s">
        <v>86</v>
      </c>
      <c r="C9" s="134"/>
      <c r="D9" s="134"/>
      <c r="E9" s="168">
        <f>18312015.19+16264141.41+25885.5+183558.21+1146631.58</f>
        <v>35932231.890000001</v>
      </c>
    </row>
    <row r="10" spans="1:6" s="42" customFormat="1" ht="15">
      <c r="A10" s="46" t="s">
        <v>120</v>
      </c>
      <c r="B10" s="65" t="s">
        <v>87</v>
      </c>
      <c r="C10" s="69"/>
      <c r="D10" s="69"/>
      <c r="E10" s="153"/>
    </row>
    <row r="11" spans="1:6" s="42" customFormat="1" ht="29.25">
      <c r="A11" s="46" t="s">
        <v>300</v>
      </c>
      <c r="B11" s="65" t="s">
        <v>88</v>
      </c>
      <c r="C11" s="69"/>
      <c r="D11" s="69"/>
      <c r="E11" s="158">
        <f>E12+E13+E30</f>
        <v>4258676.8499999996</v>
      </c>
    </row>
    <row r="12" spans="1:6" s="42" customFormat="1" ht="30">
      <c r="A12" s="46" t="s">
        <v>121</v>
      </c>
      <c r="B12" s="65" t="s">
        <v>89</v>
      </c>
      <c r="C12" s="69"/>
      <c r="D12" s="69"/>
      <c r="E12" s="158">
        <f>41227.41+793515.89</f>
        <v>834743.3</v>
      </c>
    </row>
    <row r="13" spans="1:6" s="42" customFormat="1" ht="29.25">
      <c r="A13" s="46" t="s">
        <v>301</v>
      </c>
      <c r="B13" s="65" t="s">
        <v>90</v>
      </c>
      <c r="C13" s="50"/>
      <c r="D13" s="50"/>
      <c r="E13" s="153">
        <v>0</v>
      </c>
    </row>
    <row r="14" spans="1:6" s="42" customFormat="1" ht="29.25">
      <c r="A14" s="46" t="s">
        <v>302</v>
      </c>
      <c r="B14" s="65" t="s">
        <v>97</v>
      </c>
      <c r="C14" s="50"/>
      <c r="D14" s="50"/>
      <c r="E14" s="153">
        <f>E15+E16</f>
        <v>0</v>
      </c>
    </row>
    <row r="15" spans="1:6" s="42" customFormat="1" ht="15">
      <c r="A15" s="46" t="s">
        <v>122</v>
      </c>
      <c r="B15" s="65" t="s">
        <v>98</v>
      </c>
      <c r="C15" s="50"/>
      <c r="D15" s="50"/>
      <c r="E15" s="153">
        <v>0</v>
      </c>
    </row>
    <row r="16" spans="1:6" s="42" customFormat="1" ht="45">
      <c r="A16" s="46" t="s">
        <v>303</v>
      </c>
      <c r="B16" s="65" t="s">
        <v>99</v>
      </c>
      <c r="C16" s="50"/>
      <c r="D16" s="50"/>
      <c r="E16" s="153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153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157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153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153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153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157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157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153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157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153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153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153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153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159">
        <f>3423933.55</f>
        <v>3423933.55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153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153" t="s">
        <v>96</v>
      </c>
    </row>
    <row r="33" spans="1:6" s="42" customFormat="1" ht="15">
      <c r="A33" s="46" t="s">
        <v>315</v>
      </c>
      <c r="B33" s="65" t="s">
        <v>132</v>
      </c>
      <c r="C33" s="69"/>
      <c r="D33" s="69"/>
      <c r="E33" s="153">
        <v>0</v>
      </c>
    </row>
    <row r="34" spans="1:6" s="42" customFormat="1" ht="30">
      <c r="A34" s="46" t="s">
        <v>316</v>
      </c>
      <c r="B34" s="65" t="s">
        <v>133</v>
      </c>
      <c r="C34" s="69"/>
      <c r="D34" s="69"/>
      <c r="E34" s="153">
        <v>0</v>
      </c>
    </row>
    <row r="35" spans="1:6" s="42" customFormat="1" ht="15">
      <c r="A35" s="46" t="s">
        <v>317</v>
      </c>
      <c r="B35" s="65" t="s">
        <v>134</v>
      </c>
      <c r="C35" s="69"/>
      <c r="D35" s="69"/>
      <c r="E35" s="153">
        <v>0</v>
      </c>
    </row>
    <row r="36" spans="1:6" s="42" customFormat="1" ht="74.25">
      <c r="A36" s="46" t="s">
        <v>318</v>
      </c>
      <c r="B36" s="66" t="s">
        <v>135</v>
      </c>
      <c r="C36" s="50" t="s">
        <v>96</v>
      </c>
      <c r="D36" s="70"/>
      <c r="E36" s="153" t="s">
        <v>96</v>
      </c>
    </row>
    <row r="37" spans="1:6" s="42" customFormat="1" ht="30">
      <c r="A37" s="46" t="s">
        <v>319</v>
      </c>
      <c r="B37" s="66" t="s">
        <v>136</v>
      </c>
      <c r="C37" s="50" t="s">
        <v>96</v>
      </c>
      <c r="D37" s="70"/>
      <c r="E37" s="153" t="s">
        <v>96</v>
      </c>
    </row>
    <row r="38" spans="1:6" s="42" customFormat="1" ht="15">
      <c r="A38" s="46" t="s">
        <v>141</v>
      </c>
      <c r="B38" s="65" t="s">
        <v>137</v>
      </c>
      <c r="C38" s="50" t="s">
        <v>96</v>
      </c>
      <c r="D38" s="69"/>
      <c r="E38" s="153" t="s">
        <v>96</v>
      </c>
    </row>
    <row r="39" spans="1:6" s="42" customFormat="1" ht="30">
      <c r="A39" s="46" t="s">
        <v>320</v>
      </c>
      <c r="B39" s="66" t="s">
        <v>138</v>
      </c>
      <c r="C39" s="50" t="s">
        <v>96</v>
      </c>
      <c r="D39" s="70"/>
      <c r="E39" s="153" t="s">
        <v>96</v>
      </c>
    </row>
    <row r="40" spans="1:6" s="42" customFormat="1" ht="15">
      <c r="A40" s="46" t="s">
        <v>142</v>
      </c>
      <c r="B40" s="65" t="s">
        <v>139</v>
      </c>
      <c r="C40" s="69"/>
      <c r="D40" s="69"/>
      <c r="E40" s="153">
        <v>0</v>
      </c>
    </row>
    <row r="41" spans="1:6" s="42" customFormat="1" ht="15">
      <c r="A41" s="46" t="s">
        <v>148</v>
      </c>
      <c r="B41" s="65" t="s">
        <v>143</v>
      </c>
      <c r="C41" s="69"/>
      <c r="D41" s="69"/>
      <c r="E41" s="153"/>
    </row>
    <row r="42" spans="1:6" s="42" customFormat="1" ht="15">
      <c r="A42" s="46" t="s">
        <v>149</v>
      </c>
      <c r="B42" s="65" t="s">
        <v>144</v>
      </c>
      <c r="C42" s="69"/>
      <c r="D42" s="69"/>
      <c r="E42" s="153">
        <v>0</v>
      </c>
    </row>
    <row r="43" spans="1:6" s="42" customFormat="1" ht="15">
      <c r="A43" s="46" t="s">
        <v>150</v>
      </c>
      <c r="B43" s="65" t="s">
        <v>145</v>
      </c>
      <c r="C43" s="69"/>
      <c r="D43" s="69"/>
      <c r="E43" s="160">
        <f>800000+200000</f>
        <v>1000000</v>
      </c>
      <c r="F43" s="142"/>
    </row>
    <row r="44" spans="1:6" s="42" customFormat="1" ht="30">
      <c r="A44" s="46" t="s">
        <v>321</v>
      </c>
      <c r="B44" s="40" t="s">
        <v>146</v>
      </c>
      <c r="C44" s="69"/>
      <c r="D44" s="69"/>
      <c r="E44" s="153">
        <v>0</v>
      </c>
    </row>
    <row r="45" spans="1:6" s="42" customFormat="1" ht="45">
      <c r="A45" s="46" t="s">
        <v>322</v>
      </c>
      <c r="B45" s="44" t="s">
        <v>147</v>
      </c>
      <c r="C45" s="45"/>
      <c r="D45" s="45"/>
      <c r="E45" s="157">
        <v>0</v>
      </c>
    </row>
    <row r="46" spans="1:6">
      <c r="A46" s="144" t="s">
        <v>455</v>
      </c>
    </row>
    <row r="47" spans="1:6">
      <c r="A47" s="137" t="s">
        <v>446</v>
      </c>
      <c r="E47" s="131"/>
    </row>
    <row r="48" spans="1:6">
      <c r="A48" s="141" t="s">
        <v>449</v>
      </c>
    </row>
    <row r="49" spans="1:1">
      <c r="A49" s="139" t="s">
        <v>448</v>
      </c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zoomScale="90" zoomScaleNormal="90" zoomScaleSheetLayoutView="100" workbookViewId="0">
      <selection activeCell="I21" sqref="I21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3.42578125" style="13" customWidth="1"/>
    <col min="6" max="6" width="8.85546875" style="13" customWidth="1"/>
    <col min="7" max="7" width="12.7109375" style="13" customWidth="1"/>
    <col min="8" max="8" width="13.5703125" style="13" customWidth="1"/>
    <col min="9" max="9" width="13.140625" style="13" customWidth="1"/>
    <col min="10" max="10" width="19.5703125" style="13" customWidth="1"/>
    <col min="11" max="16384" width="9.140625" style="13"/>
  </cols>
  <sheetData>
    <row r="1" spans="1:10" ht="135.75" customHeight="1">
      <c r="A1" s="223" t="s">
        <v>453</v>
      </c>
      <c r="B1" s="221"/>
      <c r="C1" s="221"/>
      <c r="D1" s="221"/>
      <c r="E1" s="221"/>
      <c r="F1" s="221"/>
      <c r="G1" s="221"/>
      <c r="H1" s="221"/>
    </row>
    <row r="2" spans="1:10" ht="15" customHeight="1">
      <c r="A2" s="224" t="s">
        <v>76</v>
      </c>
      <c r="B2" s="224"/>
      <c r="C2" s="224"/>
      <c r="D2" s="224"/>
      <c r="E2" s="224"/>
      <c r="F2" s="224"/>
      <c r="G2" s="224"/>
      <c r="H2" s="224"/>
    </row>
    <row r="3" spans="1:10" s="42" customFormat="1" ht="23.25" customHeight="1">
      <c r="A3" s="225" t="s">
        <v>77</v>
      </c>
      <c r="B3" s="225" t="s">
        <v>78</v>
      </c>
      <c r="C3" s="225" t="s">
        <v>323</v>
      </c>
      <c r="D3" s="225"/>
      <c r="E3" s="225"/>
      <c r="F3" s="225" t="s">
        <v>324</v>
      </c>
      <c r="G3" s="225"/>
      <c r="H3" s="225"/>
    </row>
    <row r="4" spans="1:10" s="42" customFormat="1" ht="60">
      <c r="A4" s="225"/>
      <c r="B4" s="225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46">
        <v>5047.5903500000004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157">
        <v>33153451.109999999</v>
      </c>
      <c r="F7" s="145"/>
      <c r="G7" s="145"/>
      <c r="H7" s="157">
        <f>'Раздел 1.'!H29+'Раздел 1.'!H8</f>
        <v>57858054.880000003</v>
      </c>
      <c r="I7" s="167"/>
    </row>
    <row r="8" spans="1:10" s="42" customFormat="1" ht="15">
      <c r="A8" s="48" t="s">
        <v>152</v>
      </c>
      <c r="B8" s="44" t="s">
        <v>84</v>
      </c>
      <c r="C8" s="53"/>
      <c r="D8" s="54"/>
      <c r="E8" s="157">
        <f>H8</f>
        <v>35211295</v>
      </c>
      <c r="F8" s="145"/>
      <c r="G8" s="145"/>
      <c r="H8" s="164">
        <v>35211295</v>
      </c>
      <c r="I8" s="142"/>
      <c r="J8" s="142"/>
    </row>
    <row r="9" spans="1:10" s="42" customFormat="1" ht="28.5">
      <c r="A9" s="48" t="s">
        <v>326</v>
      </c>
      <c r="B9" s="44" t="s">
        <v>85</v>
      </c>
      <c r="C9" s="53"/>
      <c r="D9" s="54"/>
      <c r="E9" s="157">
        <v>25329390</v>
      </c>
      <c r="F9" s="145"/>
      <c r="G9" s="145"/>
      <c r="H9" s="164">
        <f>H10+H11+H21</f>
        <v>57383940.210000001</v>
      </c>
      <c r="I9" s="143"/>
      <c r="J9" s="143"/>
    </row>
    <row r="10" spans="1:10" s="42" customFormat="1" ht="15">
      <c r="A10" s="46" t="s">
        <v>153</v>
      </c>
      <c r="B10" s="44" t="s">
        <v>86</v>
      </c>
      <c r="C10" s="47"/>
      <c r="D10" s="45"/>
      <c r="E10" s="157">
        <v>24098226</v>
      </c>
      <c r="F10" s="145"/>
      <c r="G10" s="145"/>
      <c r="H10" s="164">
        <f>'Раздел 2.'!E6</f>
        <v>52125263.359999999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157">
        <v>679000</v>
      </c>
      <c r="F11" s="133"/>
      <c r="G11" s="145"/>
      <c r="H11" s="164">
        <f>H12+H14</f>
        <v>4258676.8499999996</v>
      </c>
      <c r="J11" s="132"/>
    </row>
    <row r="12" spans="1:10" s="42" customFormat="1" ht="30">
      <c r="A12" s="46" t="s">
        <v>154</v>
      </c>
      <c r="B12" s="44" t="s">
        <v>88</v>
      </c>
      <c r="C12" s="47"/>
      <c r="D12" s="45"/>
      <c r="E12" s="157">
        <v>679000</v>
      </c>
      <c r="F12" s="133"/>
      <c r="G12" s="145"/>
      <c r="H12" s="164">
        <f>'Раздел 2.'!E12</f>
        <v>834743.3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157"/>
      <c r="F13" s="133"/>
      <c r="G13" s="145"/>
      <c r="H13" s="157"/>
    </row>
    <row r="14" spans="1:10" s="42" customFormat="1" ht="15">
      <c r="A14" s="46" t="s">
        <v>129</v>
      </c>
      <c r="B14" s="44" t="s">
        <v>90</v>
      </c>
      <c r="C14" s="47"/>
      <c r="D14" s="45"/>
      <c r="E14" s="157">
        <v>0</v>
      </c>
      <c r="F14" s="133"/>
      <c r="G14" s="145"/>
      <c r="H14" s="164">
        <f>'Раздел 2.'!E30</f>
        <v>3423933.55</v>
      </c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157" t="s">
        <v>96</v>
      </c>
      <c r="F15" s="133"/>
      <c r="G15" s="145" t="s">
        <v>96</v>
      </c>
      <c r="H15" s="157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157" t="s">
        <v>96</v>
      </c>
      <c r="F16" s="133"/>
      <c r="G16" s="145" t="s">
        <v>96</v>
      </c>
      <c r="H16" s="157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157" t="s">
        <v>96</v>
      </c>
      <c r="F17" s="133" t="s">
        <v>96</v>
      </c>
      <c r="G17" s="145"/>
      <c r="H17" s="157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157"/>
      <c r="F18" s="133"/>
      <c r="G18" s="145"/>
      <c r="H18" s="157"/>
    </row>
    <row r="19" spans="1:8" s="42" customFormat="1" ht="30">
      <c r="A19" s="46" t="s">
        <v>148</v>
      </c>
      <c r="B19" s="44" t="s">
        <v>101</v>
      </c>
      <c r="C19" s="47"/>
      <c r="D19" s="45"/>
      <c r="E19" s="157"/>
      <c r="F19" s="133"/>
      <c r="G19" s="145"/>
      <c r="H19" s="157"/>
    </row>
    <row r="20" spans="1:8" s="42" customFormat="1" ht="30">
      <c r="A20" s="46" t="s">
        <v>149</v>
      </c>
      <c r="B20" s="44" t="s">
        <v>102</v>
      </c>
      <c r="C20" s="47"/>
      <c r="D20" s="45"/>
      <c r="E20" s="157"/>
      <c r="F20" s="133"/>
      <c r="G20" s="145"/>
      <c r="H20" s="157"/>
    </row>
    <row r="21" spans="1:8" s="42" customFormat="1" ht="30">
      <c r="A21" s="46" t="s">
        <v>150</v>
      </c>
      <c r="B21" s="44" t="s">
        <v>103</v>
      </c>
      <c r="C21" s="47"/>
      <c r="D21" s="45"/>
      <c r="E21" s="157">
        <v>552100</v>
      </c>
      <c r="F21" s="133"/>
      <c r="G21" s="145"/>
      <c r="H21" s="157">
        <f>'Раздел 2.'!E43</f>
        <v>1000000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66">
        <f>E8-H8</f>
        <v>0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0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F10" sqref="F10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27" t="s">
        <v>356</v>
      </c>
      <c r="B1" s="228"/>
      <c r="C1" s="228"/>
      <c r="D1" s="228"/>
      <c r="E1" s="228"/>
      <c r="F1" s="228"/>
    </row>
    <row r="2" spans="1:6">
      <c r="A2" s="229"/>
      <c r="B2" s="229"/>
      <c r="C2" s="229"/>
      <c r="D2" s="229"/>
      <c r="E2" s="229"/>
      <c r="F2" s="229"/>
    </row>
    <row r="3" spans="1:6">
      <c r="A3" s="230" t="s">
        <v>157</v>
      </c>
      <c r="B3" s="230"/>
      <c r="C3" s="230"/>
      <c r="D3" s="230"/>
      <c r="E3" s="230"/>
      <c r="F3" s="230"/>
    </row>
    <row r="4" spans="1:6" ht="15" customHeight="1">
      <c r="A4" s="231" t="s">
        <v>77</v>
      </c>
      <c r="B4" s="225" t="s">
        <v>78</v>
      </c>
      <c r="C4" s="225" t="s">
        <v>158</v>
      </c>
      <c r="D4" s="225" t="s">
        <v>329</v>
      </c>
      <c r="E4" s="225"/>
      <c r="F4" s="225"/>
    </row>
    <row r="5" spans="1:6" ht="75">
      <c r="A5" s="231"/>
      <c r="B5" s="225"/>
      <c r="C5" s="225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166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167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59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58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26" t="s">
        <v>261</v>
      </c>
      <c r="B26" s="226"/>
      <c r="C26" s="226"/>
      <c r="D26" s="226"/>
      <c r="E26" s="226"/>
      <c r="F26" s="226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AH149"/>
  <sheetViews>
    <sheetView topLeftCell="A13" zoomScaleSheetLayoutView="100" workbookViewId="0">
      <selection activeCell="F14" sqref="F14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34" ht="132.75" customHeight="1">
      <c r="A1" s="228" t="s">
        <v>334</v>
      </c>
      <c r="B1" s="228"/>
      <c r="C1" s="228"/>
      <c r="D1" s="228"/>
      <c r="E1" s="228"/>
      <c r="F1" s="228"/>
    </row>
    <row r="2" spans="1:34">
      <c r="A2" s="229"/>
      <c r="B2" s="229"/>
      <c r="C2" s="229"/>
      <c r="D2" s="229"/>
      <c r="E2" s="229"/>
      <c r="F2" s="229"/>
    </row>
    <row r="3" spans="1:34">
      <c r="A3" s="234" t="s">
        <v>157</v>
      </c>
      <c r="B3" s="234"/>
      <c r="C3" s="234"/>
      <c r="D3" s="234"/>
      <c r="E3" s="234"/>
      <c r="F3" s="234"/>
    </row>
    <row r="4" spans="1:34" s="42" customFormat="1" ht="15">
      <c r="A4" s="225" t="s">
        <v>77</v>
      </c>
      <c r="B4" s="225" t="s">
        <v>78</v>
      </c>
      <c r="C4" s="225" t="s">
        <v>158</v>
      </c>
      <c r="D4" s="225" t="s">
        <v>329</v>
      </c>
      <c r="E4" s="225"/>
      <c r="F4" s="225"/>
    </row>
    <row r="5" spans="1:34" s="42" customFormat="1" ht="60">
      <c r="A5" s="225"/>
      <c r="B5" s="225"/>
      <c r="C5" s="225"/>
      <c r="D5" s="39" t="s">
        <v>159</v>
      </c>
      <c r="E5" s="39" t="s">
        <v>160</v>
      </c>
      <c r="F5" s="39" t="s">
        <v>161</v>
      </c>
    </row>
    <row r="6" spans="1:34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34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151">
        <f>F9</f>
        <v>0.15</v>
      </c>
      <c r="G7" s="49"/>
      <c r="H7" s="49"/>
      <c r="I7" s="49"/>
    </row>
    <row r="8" spans="1:34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>
        <v>0.15</v>
      </c>
      <c r="G8" s="49"/>
      <c r="H8" s="49"/>
      <c r="I8" s="49"/>
    </row>
    <row r="9" spans="1:34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>
        <v>0.15</v>
      </c>
    </row>
    <row r="10" spans="1:34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34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34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34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>
        <f>F14</f>
        <v>1.65</v>
      </c>
    </row>
    <row r="14" spans="1:34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>
        <f>150*11/1000</f>
        <v>1.65</v>
      </c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</row>
    <row r="15" spans="1:34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34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37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2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31.3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f>F79</f>
        <v>0.68500000000000005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f>F80+F81</f>
        <v>0.68500000000000005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33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0.68500000000000005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33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f>F84</f>
        <v>1.37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33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33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f>0.685*2</f>
        <v>1.37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33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149">
        <f>F86+F87</f>
        <v>4.7949999999999999</v>
      </c>
      <c r="G85" s="59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42"/>
      <c r="X85" s="142"/>
      <c r="Y85" s="142"/>
      <c r="Z85" s="142"/>
      <c r="AA85" s="142"/>
      <c r="AB85" s="142"/>
      <c r="AC85" s="142"/>
      <c r="AD85" s="142"/>
      <c r="AE85" s="142"/>
      <c r="AF85" s="142"/>
      <c r="AG85" s="142"/>
    </row>
    <row r="86" spans="1:33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149">
        <v>0</v>
      </c>
      <c r="G86" s="59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  <c r="AF86" s="142"/>
      <c r="AG86" s="142"/>
    </row>
    <row r="87" spans="1:33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149">
        <f>685*7/1000</f>
        <v>4.7949999999999999</v>
      </c>
      <c r="G87" s="59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  <c r="AE87" s="232"/>
      <c r="AF87" s="232"/>
      <c r="AG87" s="232"/>
    </row>
    <row r="88" spans="1:33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33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33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33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33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33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33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33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33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9">
    <mergeCell ref="H87:AG87"/>
    <mergeCell ref="H14:AH14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tabSelected="1" zoomScaleSheetLayoutView="100" workbookViewId="0">
      <selection activeCell="D8" sqref="D8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35" t="s">
        <v>454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</row>
    <row r="2" spans="1:24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spans="1:24">
      <c r="A3" s="238" t="s">
        <v>43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</row>
    <row r="4" spans="1:24" s="106" customFormat="1" ht="43.5" customHeight="1">
      <c r="A4" s="220" t="s">
        <v>338</v>
      </c>
      <c r="B4" s="220" t="s">
        <v>78</v>
      </c>
      <c r="C4" s="220" t="s">
        <v>339</v>
      </c>
      <c r="D4" s="220" t="s">
        <v>38</v>
      </c>
      <c r="E4" s="220"/>
      <c r="F4" s="220" t="s">
        <v>39</v>
      </c>
      <c r="G4" s="220" t="s">
        <v>264</v>
      </c>
      <c r="H4" s="220"/>
      <c r="I4" s="220"/>
      <c r="J4" s="220"/>
      <c r="K4" s="220" t="s">
        <v>340</v>
      </c>
      <c r="L4" s="220"/>
      <c r="M4" s="220" t="s">
        <v>40</v>
      </c>
      <c r="N4" s="220"/>
      <c r="O4" s="220"/>
      <c r="P4" s="220"/>
    </row>
    <row r="5" spans="1:24" s="106" customFormat="1" ht="76.5" customHeight="1">
      <c r="A5" s="220"/>
      <c r="B5" s="220"/>
      <c r="C5" s="220"/>
      <c r="D5" s="107" t="s">
        <v>341</v>
      </c>
      <c r="E5" s="78" t="s">
        <v>342</v>
      </c>
      <c r="F5" s="220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99.75">
      <c r="A7" s="109" t="s">
        <v>461</v>
      </c>
      <c r="B7" s="110"/>
      <c r="C7" s="123" t="s">
        <v>456</v>
      </c>
      <c r="D7" s="150">
        <v>0.15</v>
      </c>
      <c r="E7" s="62" t="s">
        <v>457</v>
      </c>
      <c r="F7" s="147" t="s">
        <v>458</v>
      </c>
      <c r="G7" s="62">
        <v>0</v>
      </c>
      <c r="H7" s="62">
        <v>0</v>
      </c>
      <c r="I7" s="148" t="s">
        <v>459</v>
      </c>
      <c r="J7" s="62">
        <v>0</v>
      </c>
      <c r="K7" s="62">
        <v>0</v>
      </c>
      <c r="L7" s="148" t="s">
        <v>460</v>
      </c>
      <c r="M7" s="62">
        <v>0</v>
      </c>
      <c r="N7" s="62">
        <v>0</v>
      </c>
      <c r="O7" s="148" t="s">
        <v>460</v>
      </c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topLeftCell="A4" zoomScale="80" zoomScaleNormal="80" zoomScaleSheetLayoutView="75" workbookViewId="0">
      <selection activeCell="G20" sqref="G20:H20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39" t="s">
        <v>345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6" s="71" customFormat="1" ht="40.5" customHeight="1">
      <c r="A3" s="240" t="s">
        <v>346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</row>
    <row r="4" spans="1:16" s="71" customFormat="1">
      <c r="A4" s="241"/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87"/>
      <c r="N4" s="87"/>
    </row>
    <row r="5" spans="1:16" s="71" customFormat="1">
      <c r="A5" s="242" t="s">
        <v>43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87"/>
      <c r="N5" s="87"/>
    </row>
    <row r="6" spans="1:16" s="90" customFormat="1" ht="30.75" customHeight="1">
      <c r="A6" s="243" t="s">
        <v>347</v>
      </c>
      <c r="B6" s="243" t="s">
        <v>78</v>
      </c>
      <c r="C6" s="243" t="s">
        <v>348</v>
      </c>
      <c r="D6" s="246" t="s">
        <v>38</v>
      </c>
      <c r="E6" s="247"/>
      <c r="F6" s="243" t="s">
        <v>349</v>
      </c>
      <c r="G6" s="243" t="s">
        <v>44</v>
      </c>
      <c r="H6" s="243"/>
      <c r="I6" s="243"/>
      <c r="J6" s="243"/>
      <c r="K6" s="243"/>
      <c r="L6" s="243" t="s">
        <v>350</v>
      </c>
      <c r="M6" s="89"/>
      <c r="N6" s="89"/>
    </row>
    <row r="7" spans="1:16" s="90" customFormat="1" ht="131.25">
      <c r="A7" s="243"/>
      <c r="B7" s="243"/>
      <c r="C7" s="243"/>
      <c r="D7" s="72" t="s">
        <v>357</v>
      </c>
      <c r="E7" s="73" t="s">
        <v>358</v>
      </c>
      <c r="F7" s="243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43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61.5" customHeight="1">
      <c r="A16" s="99" t="s">
        <v>366</v>
      </c>
      <c r="B16" s="248" t="s">
        <v>462</v>
      </c>
      <c r="C16" s="248"/>
      <c r="D16" s="248"/>
      <c r="E16" s="248"/>
      <c r="F16" s="76"/>
      <c r="G16" s="248" t="s">
        <v>447</v>
      </c>
      <c r="H16" s="248"/>
      <c r="I16" s="135"/>
      <c r="J16" s="245"/>
      <c r="K16" s="245"/>
      <c r="L16" s="76"/>
    </row>
    <row r="17" spans="1:12" s="102" customFormat="1" ht="12">
      <c r="A17" s="100"/>
      <c r="B17" s="244" t="s">
        <v>46</v>
      </c>
      <c r="C17" s="244"/>
      <c r="D17" s="244"/>
      <c r="E17" s="244"/>
      <c r="F17" s="101"/>
      <c r="G17" s="244" t="s">
        <v>47</v>
      </c>
      <c r="H17" s="244"/>
      <c r="I17" s="100"/>
      <c r="J17" s="244" t="s">
        <v>48</v>
      </c>
      <c r="K17" s="244"/>
      <c r="L17" s="100"/>
    </row>
    <row r="18" spans="1:12" s="95" customFormat="1" ht="33.75" customHeight="1">
      <c r="A18" s="76"/>
      <c r="B18" s="249" t="s">
        <v>444</v>
      </c>
      <c r="C18" s="249"/>
      <c r="D18" s="249"/>
      <c r="E18" s="249"/>
      <c r="F18" s="103"/>
      <c r="G18" s="249" t="s">
        <v>445</v>
      </c>
      <c r="H18" s="249"/>
      <c r="I18" s="76"/>
      <c r="J18" s="245"/>
      <c r="K18" s="245"/>
      <c r="L18" s="76"/>
    </row>
    <row r="19" spans="1:12" s="95" customFormat="1" ht="18.75">
      <c r="A19" s="76"/>
      <c r="B19" s="244" t="s">
        <v>46</v>
      </c>
      <c r="C19" s="244"/>
      <c r="D19" s="244"/>
      <c r="E19" s="244"/>
      <c r="F19" s="76"/>
      <c r="G19" s="244" t="s">
        <v>47</v>
      </c>
      <c r="H19" s="244"/>
      <c r="I19" s="76"/>
      <c r="J19" s="244" t="s">
        <v>48</v>
      </c>
      <c r="K19" s="244"/>
      <c r="L19" s="76"/>
    </row>
    <row r="20" spans="1:12" s="95" customFormat="1" ht="18.75">
      <c r="A20" s="76"/>
      <c r="B20" s="249">
        <v>88213794078</v>
      </c>
      <c r="C20" s="249"/>
      <c r="D20" s="249"/>
      <c r="E20" s="249"/>
      <c r="F20" s="76"/>
      <c r="G20" s="250">
        <v>43845</v>
      </c>
      <c r="H20" s="248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44" t="s">
        <v>355</v>
      </c>
      <c r="C21" s="244"/>
      <c r="D21" s="244"/>
      <c r="E21" s="244"/>
      <c r="F21" s="100"/>
      <c r="G21" s="244" t="s">
        <v>49</v>
      </c>
      <c r="H21" s="244"/>
      <c r="I21" s="104"/>
      <c r="J21" s="104"/>
      <c r="K21" s="104"/>
      <c r="L21" s="104"/>
    </row>
  </sheetData>
  <mergeCells count="27">
    <mergeCell ref="B20:E20"/>
    <mergeCell ref="G20:H20"/>
    <mergeCell ref="B21:E21"/>
    <mergeCell ref="G21:H21"/>
    <mergeCell ref="B18:E18"/>
    <mergeCell ref="B19:E19"/>
    <mergeCell ref="G18:H18"/>
    <mergeCell ref="G19:H19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A2:L2"/>
    <mergeCell ref="A3:L3"/>
    <mergeCell ref="A4:L4"/>
    <mergeCell ref="A5:L5"/>
    <mergeCell ref="L6:L7"/>
    <mergeCell ref="A6:A7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Dorotd</cp:lastModifiedBy>
  <cp:lastPrinted>2021-01-21T09:22:28Z</cp:lastPrinted>
  <dcterms:created xsi:type="dcterms:W3CDTF">2001-07-17T13:47:10Z</dcterms:created>
  <dcterms:modified xsi:type="dcterms:W3CDTF">2021-04-21T14:32:50Z</dcterms:modified>
</cp:coreProperties>
</file>