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2" yWindow="104" windowWidth="14803" windowHeight="8018"/>
  </bookViews>
  <sheets>
    <sheet name="Table1" sheetId="1" r:id="rId1"/>
  </sheets>
  <definedNames>
    <definedName name="_xlnm.Print_Titles" localSheetId="0">Table1!$5:$5</definedName>
  </definedNames>
  <calcPr calcId="144525"/>
</workbook>
</file>

<file path=xl/calcChain.xml><?xml version="1.0" encoding="utf-8"?>
<calcChain xmlns="http://schemas.openxmlformats.org/spreadsheetml/2006/main">
  <c r="F41" i="1" l="1"/>
  <c r="F37" i="1"/>
  <c r="F32" i="1"/>
  <c r="F31" i="1"/>
  <c r="F45" i="1" l="1"/>
  <c r="F44" i="1"/>
  <c r="F38" i="1"/>
  <c r="F33" i="1"/>
  <c r="F35" i="1"/>
  <c r="F20" i="1"/>
  <c r="G47" i="1" l="1"/>
  <c r="H9" i="1"/>
  <c r="I9" i="1"/>
  <c r="H10" i="1"/>
  <c r="I10" i="1"/>
  <c r="H11" i="1"/>
  <c r="I11" i="1"/>
  <c r="H12" i="1"/>
  <c r="I12" i="1"/>
  <c r="H13" i="1"/>
  <c r="I13" i="1"/>
  <c r="H15" i="1"/>
  <c r="I15" i="1"/>
  <c r="H16" i="1"/>
  <c r="I16" i="1"/>
  <c r="H18" i="1"/>
  <c r="I18" i="1"/>
  <c r="H19" i="1"/>
  <c r="I19" i="1"/>
  <c r="H20" i="1"/>
  <c r="I20" i="1"/>
  <c r="H21" i="1"/>
  <c r="I21" i="1"/>
  <c r="H22" i="1"/>
  <c r="I22" i="1"/>
  <c r="H24" i="1"/>
  <c r="I24" i="1"/>
  <c r="H25" i="1"/>
  <c r="I25" i="1"/>
  <c r="H26" i="1"/>
  <c r="I26" i="1"/>
  <c r="H27" i="1"/>
  <c r="I27" i="1"/>
  <c r="H29" i="1"/>
  <c r="H28" i="1" s="1"/>
  <c r="I29" i="1"/>
  <c r="I28" i="1" s="1"/>
  <c r="H31" i="1"/>
  <c r="I31" i="1"/>
  <c r="H32" i="1"/>
  <c r="I32" i="1"/>
  <c r="H33" i="1"/>
  <c r="I33" i="1"/>
  <c r="H34" i="1"/>
  <c r="I34" i="1"/>
  <c r="H35" i="1"/>
  <c r="I35" i="1"/>
  <c r="H37" i="1"/>
  <c r="I37" i="1"/>
  <c r="H38" i="1"/>
  <c r="I38" i="1"/>
  <c r="H40" i="1"/>
  <c r="I40" i="1"/>
  <c r="H41" i="1"/>
  <c r="I41" i="1"/>
  <c r="H42" i="1"/>
  <c r="I42" i="1"/>
  <c r="H44" i="1"/>
  <c r="I44" i="1"/>
  <c r="H45" i="1"/>
  <c r="I45" i="1"/>
  <c r="H46" i="1"/>
  <c r="I46" i="1"/>
  <c r="H48" i="1"/>
  <c r="H47" i="1" s="1"/>
  <c r="I48" i="1"/>
  <c r="I47" i="1" s="1"/>
  <c r="H50" i="1"/>
  <c r="I50" i="1"/>
  <c r="H51" i="1"/>
  <c r="H49" i="1" s="1"/>
  <c r="I51" i="1"/>
  <c r="I8" i="1" l="1"/>
  <c r="H8" i="1"/>
  <c r="I14" i="1"/>
  <c r="H14" i="1"/>
  <c r="I49" i="1"/>
  <c r="I43" i="1"/>
  <c r="H43" i="1"/>
  <c r="I39" i="1"/>
  <c r="H39" i="1"/>
  <c r="I36" i="1"/>
  <c r="H36" i="1"/>
  <c r="I30" i="1"/>
  <c r="H30" i="1"/>
  <c r="I23" i="1"/>
  <c r="H23" i="1"/>
  <c r="I17" i="1"/>
  <c r="H17" i="1"/>
  <c r="F49" i="1"/>
  <c r="G49" i="1"/>
  <c r="G43" i="1"/>
  <c r="F39" i="1"/>
  <c r="G39" i="1"/>
  <c r="F36" i="1"/>
  <c r="G36" i="1"/>
  <c r="F30" i="1"/>
  <c r="G30" i="1"/>
  <c r="F28" i="1"/>
  <c r="G28" i="1"/>
  <c r="F23" i="1"/>
  <c r="G23" i="1"/>
  <c r="F17" i="1"/>
  <c r="G17" i="1"/>
  <c r="F14" i="1"/>
  <c r="G14" i="1"/>
  <c r="G8" i="1"/>
  <c r="D17" i="1"/>
  <c r="D23" i="1"/>
  <c r="D49" i="1"/>
  <c r="D47" i="1"/>
  <c r="D39" i="1"/>
  <c r="D36" i="1"/>
  <c r="D30" i="1"/>
  <c r="D28" i="1"/>
  <c r="D8" i="1"/>
  <c r="E17" i="1"/>
  <c r="E23" i="1"/>
  <c r="E49" i="1"/>
  <c r="E47" i="1"/>
  <c r="E43" i="1"/>
  <c r="E39" i="1"/>
  <c r="E36" i="1"/>
  <c r="E30" i="1"/>
  <c r="E28" i="1"/>
  <c r="E14" i="1"/>
  <c r="E8" i="1"/>
  <c r="I6" i="1" l="1"/>
  <c r="G6" i="1"/>
  <c r="H6" i="1"/>
  <c r="E6" i="1"/>
  <c r="F47" i="1" l="1"/>
  <c r="D43" i="1"/>
  <c r="F8" i="1"/>
  <c r="D14" i="1"/>
  <c r="F43" i="1" l="1"/>
  <c r="F6" i="1" s="1"/>
  <c r="D6" i="1"/>
</calcChain>
</file>

<file path=xl/sharedStrings.xml><?xml version="1.0" encoding="utf-8"?>
<sst xmlns="http://schemas.openxmlformats.org/spreadsheetml/2006/main" count="152" uniqueCount="76">
  <si>
    <t/>
  </si>
  <si>
    <t>рублей</t>
  </si>
  <si>
    <t>Наименование</t>
  </si>
  <si>
    <t>РЗ</t>
  </si>
  <si>
    <t>ПР</t>
  </si>
  <si>
    <t>2024 год</t>
  </si>
  <si>
    <t>1</t>
  </si>
  <si>
    <t>2</t>
  </si>
  <si>
    <t>3</t>
  </si>
  <si>
    <t>ВСЕГО</t>
  </si>
  <si>
    <t>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</si>
  <si>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</si>
  <si>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</si>
  <si>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</si>
  <si>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</si>
  <si>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</si>
  <si>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</si>
  <si>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</si>
  <si>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</si>
  <si>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</si>
  <si>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</si>
  <si>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</si>
  <si>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03</t>
  </si>
  <si>
    <t>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</si>
  <si>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</si>
  <si>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</si>
  <si>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</si>
  <si>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</si>
  <si>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</si>
  <si>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</si>
  <si>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</si>
  <si>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</si>
  <si>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</si>
  <si>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</si>
  <si>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</si>
  <si>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</si>
  <si>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</si>
  <si>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</si>
  <si>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</si>
  <si>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</si>
  <si>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</si>
  <si>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</si>
  <si>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</si>
  <si>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</si>
  <si>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</si>
  <si>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</si>
  <si>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</si>
  <si>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</si>
  <si>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</si>
  <si>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</si>
  <si>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10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</si>
  <si>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</si>
  <si>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</si>
  <si>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</si>
  <si>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</si>
  <si>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11</t>
  </si>
  <si>
    <t>Физическая культура</t>
  </si>
  <si>
    <t>Спорт высших достижений</t>
  </si>
  <si>
    <t>Другие вопросы в области физической культуры и спорта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</si>
  <si>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</si>
  <si>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</si>
  <si>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</si>
  <si>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</si>
  <si>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</si>
  <si>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Исполнение за 2022 год</t>
  </si>
  <si>
    <t xml:space="preserve">Уточненный план на 2023 год (на 01.11.2023г.) </t>
  </si>
  <si>
    <t>Ожидаемое исполнение за 2023 год</t>
  </si>
  <si>
    <t>Сельское хозяйство и рыболовство</t>
  </si>
  <si>
    <t>Водное хозяйство</t>
  </si>
  <si>
    <t>Условно утвержденные расходы</t>
  </si>
  <si>
    <t>ОХРАНА ОКРУЖАЮЩЕЙ СРЕДЫ</t>
  </si>
  <si>
    <t>Другие вопросы в области охраны окружающей среды</t>
  </si>
  <si>
    <t>Обеспечение проведения выборов и референдумов</t>
  </si>
  <si>
    <t>отклонение плана 2024г. от  ожидаемого исполнения 2023г.</t>
  </si>
  <si>
    <t>отклонение плана 2024г. от  исполнения за 2022г.</t>
  </si>
  <si>
    <t>Сведения о расходах бюджета  МО МР "Усть-Куломский" по разделам и подразделам классификации расходов на 2024 год в сравнении с ожидаемым исполнением за 2023 год и исполнением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</si>
</sst>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Times New Roman"/>
    </font>
    <font>
      <b/>
      <sz val="14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b/>
      <sz val="13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>
      <alignment vertical="top" wrapText="1"/>
    </xf>
  </cellStyleXfs>
  <cellXfs count="44">
    <xf numFmtId="0" fontId="0" fillId="0" borderId="0" xfId="0" applyFont="1" applyFill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right" vertical="top" wrapText="1"/>
    </xf>
    <xf numFmtId="4" fontId="8" fillId="3" borderId="1" xfId="0" applyNumberFormat="1" applyFont="1" applyFill="1" applyBorder="1" applyAlignment="1">
      <alignment horizontal="right" vertical="top" wrapText="1"/>
    </xf>
    <xf numFmtId="4" fontId="7" fillId="3" borderId="1" xfId="0" applyNumberFormat="1" applyFont="1" applyFill="1" applyBorder="1" applyAlignment="1">
      <alignment horizontal="right" vertical="top" wrapText="1"/>
    </xf>
    <xf numFmtId="4" fontId="2" fillId="3" borderId="1" xfId="0" applyNumberFormat="1" applyFont="1" applyFill="1" applyBorder="1" applyAlignment="1">
      <alignment horizontal="right" vertical="top" wrapText="1"/>
    </xf>
    <xf numFmtId="4" fontId="9" fillId="3" borderId="1" xfId="0" applyNumberFormat="1" applyFont="1" applyFill="1" applyBorder="1" applyAlignment="1">
      <alignment horizontal="right" vertical="top" wrapText="1"/>
    </xf>
    <xf numFmtId="4" fontId="10" fillId="4" borderId="1" xfId="0" applyNumberFormat="1" applyFont="1" applyFill="1" applyBorder="1" applyAlignment="1">
      <alignment horizontal="right" vertical="top" wrapText="1"/>
    </xf>
    <xf numFmtId="4" fontId="8" fillId="2" borderId="1" xfId="0" applyNumberFormat="1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4" fontId="9" fillId="2" borderId="1" xfId="0" applyNumberFormat="1" applyFont="1" applyFill="1" applyBorder="1" applyAlignment="1">
      <alignment horizontal="right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0" fontId="9" fillId="2" borderId="1" xfId="0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right" vertical="top" wrapText="1"/>
    </xf>
    <xf numFmtId="4" fontId="2" fillId="3" borderId="3" xfId="0" applyNumberFormat="1" applyFont="1" applyFill="1" applyBorder="1" applyAlignment="1">
      <alignment horizontal="right" vertical="top" wrapText="1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center" vertical="top" wrapText="1"/>
    </xf>
    <xf numFmtId="4" fontId="8" fillId="2" borderId="7" xfId="0" applyNumberFormat="1" applyFont="1" applyFill="1" applyBorder="1" applyAlignment="1">
      <alignment horizontal="right" vertical="top" wrapText="1"/>
    </xf>
    <xf numFmtId="4" fontId="9" fillId="2" borderId="6" xfId="0" applyNumberFormat="1" applyFont="1" applyFill="1" applyBorder="1" applyAlignment="1">
      <alignment horizontal="right" vertical="top" wrapText="1"/>
    </xf>
    <xf numFmtId="4" fontId="8" fillId="2" borderId="6" xfId="0" applyNumberFormat="1" applyFont="1" applyFill="1" applyBorder="1" applyAlignment="1">
      <alignment horizontal="right" vertical="top" wrapText="1"/>
    </xf>
    <xf numFmtId="4" fontId="9" fillId="3" borderId="3" xfId="0" applyNumberFormat="1" applyFont="1" applyFill="1" applyBorder="1" applyAlignment="1">
      <alignment horizontal="right" vertical="top" wrapText="1"/>
    </xf>
    <xf numFmtId="0" fontId="4" fillId="2" borderId="7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right" vertical="top" wrapText="1"/>
    </xf>
    <xf numFmtId="4" fontId="9" fillId="0" borderId="6" xfId="0" applyNumberFormat="1" applyFont="1" applyFill="1" applyBorder="1" applyAlignment="1">
      <alignment vertical="top" wrapText="1"/>
    </xf>
    <xf numFmtId="0" fontId="11" fillId="2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1"/>
  <sheetViews>
    <sheetView tabSelected="1" workbookViewId="0">
      <selection activeCell="G11" sqref="G11"/>
    </sheetView>
  </sheetViews>
  <sheetFormatPr defaultRowHeight="12.7" x14ac:dyDescent="0.25"/>
  <cols>
    <col min="1" max="1" width="60.77734375" customWidth="1"/>
    <col min="2" max="3" width="7.6640625" customWidth="1"/>
    <col min="4" max="9" width="18.109375" customWidth="1"/>
  </cols>
  <sheetData>
    <row r="2" spans="1:9" ht="42.05" customHeight="1" x14ac:dyDescent="0.25">
      <c r="A2" s="43" t="s">
        <v>75</v>
      </c>
      <c r="B2" s="43"/>
      <c r="C2" s="43"/>
      <c r="D2" s="43"/>
      <c r="E2" s="43"/>
      <c r="F2" s="43"/>
      <c r="G2" s="43"/>
      <c r="H2" s="43"/>
      <c r="I2" s="43"/>
    </row>
    <row r="3" spans="1:9" ht="15.55" x14ac:dyDescent="0.3">
      <c r="I3" s="6" t="s">
        <v>1</v>
      </c>
    </row>
    <row r="4" spans="1:9" ht="101.95" customHeight="1" x14ac:dyDescent="0.25">
      <c r="A4" s="1" t="s">
        <v>2</v>
      </c>
      <c r="B4" s="1" t="s">
        <v>3</v>
      </c>
      <c r="C4" s="1" t="s">
        <v>4</v>
      </c>
      <c r="D4" s="7" t="s">
        <v>64</v>
      </c>
      <c r="E4" s="8" t="s">
        <v>65</v>
      </c>
      <c r="F4" s="9" t="s">
        <v>66</v>
      </c>
      <c r="G4" s="2" t="s">
        <v>5</v>
      </c>
      <c r="H4" s="38" t="s">
        <v>73</v>
      </c>
      <c r="I4" s="38" t="s">
        <v>74</v>
      </c>
    </row>
    <row r="5" spans="1:9" ht="15" customHeight="1" x14ac:dyDescent="0.25">
      <c r="A5" s="26" t="s">
        <v>6</v>
      </c>
      <c r="B5" s="26" t="s">
        <v>7</v>
      </c>
      <c r="C5" s="26" t="s">
        <v>8</v>
      </c>
      <c r="D5" s="10">
        <v>4</v>
      </c>
      <c r="E5" s="11">
        <v>5</v>
      </c>
      <c r="F5" s="10">
        <v>6</v>
      </c>
      <c r="G5" s="26">
        <v>7</v>
      </c>
      <c r="H5" s="39">
        <v>8</v>
      </c>
      <c r="I5" s="40">
        <v>9</v>
      </c>
    </row>
    <row r="6" spans="1:9" ht="15.55" customHeight="1" x14ac:dyDescent="0.25">
      <c r="A6" s="3" t="s">
        <v>9</v>
      </c>
      <c r="B6" s="4" t="s">
        <v>0</v>
      </c>
      <c r="C6" s="4" t="s">
        <v>0</v>
      </c>
      <c r="D6" s="12">
        <f>D7+D8+D14+D17+D23+D28+D30+D36+D39+D43+D47+D49</f>
        <v>1983230674.0099998</v>
      </c>
      <c r="E6" s="12">
        <f>E7+E8+E14+E17+E23+E28+E30+E36+E39+E43+E47+E49</f>
        <v>2084411522.7400002</v>
      </c>
      <c r="F6" s="12">
        <f>F7+F8+F14+F17+F23+F28+F30+F36+F39+F43+F47+F49</f>
        <v>2097521506.78</v>
      </c>
      <c r="G6" s="12">
        <f t="shared" ref="G6:I6" si="0">G7+G8+G14+G17+G23+G28+G30+G36+G39+G43+G47+G49</f>
        <v>1864834140.72</v>
      </c>
      <c r="H6" s="12">
        <f t="shared" si="0"/>
        <v>-232687366.06000006</v>
      </c>
      <c r="I6" s="12">
        <f t="shared" si="0"/>
        <v>-118396533.29000005</v>
      </c>
    </row>
    <row r="7" spans="1:9" ht="15" customHeight="1" x14ac:dyDescent="0.25">
      <c r="A7" s="21" t="s">
        <v>69</v>
      </c>
      <c r="B7" s="20" t="s">
        <v>10</v>
      </c>
      <c r="C7" s="5" t="s">
        <v>0</v>
      </c>
      <c r="D7" s="13"/>
      <c r="E7" s="13"/>
      <c r="F7" s="14"/>
      <c r="G7" s="18"/>
      <c r="H7" s="41"/>
      <c r="I7" s="41"/>
    </row>
    <row r="8" spans="1:9" ht="15" customHeight="1" x14ac:dyDescent="0.25">
      <c r="A8" s="29" t="s">
        <v>11</v>
      </c>
      <c r="B8" s="20" t="s">
        <v>12</v>
      </c>
      <c r="C8" s="20" t="s">
        <v>0</v>
      </c>
      <c r="D8" s="18">
        <f>SUM(D9:D13)</f>
        <v>131094785.95</v>
      </c>
      <c r="E8" s="18">
        <f>SUM(E9:E13)</f>
        <v>137036955.75</v>
      </c>
      <c r="F8" s="18">
        <f t="shared" ref="F8:I8" si="1">SUM(F9:F13)</f>
        <v>137036955.75</v>
      </c>
      <c r="G8" s="18">
        <f t="shared" si="1"/>
        <v>153312451.22</v>
      </c>
      <c r="H8" s="18">
        <f t="shared" si="1"/>
        <v>16275495.470000004</v>
      </c>
      <c r="I8" s="18">
        <f t="shared" si="1"/>
        <v>22217665.270000011</v>
      </c>
    </row>
    <row r="9" spans="1:9" ht="31.1" x14ac:dyDescent="0.25">
      <c r="A9" s="22" t="s">
        <v>13</v>
      </c>
      <c r="B9" s="23" t="s">
        <v>12</v>
      </c>
      <c r="C9" s="23" t="s">
        <v>14</v>
      </c>
      <c r="D9" s="15">
        <v>4162882.84</v>
      </c>
      <c r="E9" s="24">
        <v>4142276</v>
      </c>
      <c r="F9" s="24">
        <v>4142276</v>
      </c>
      <c r="G9" s="25">
        <v>4950085.28</v>
      </c>
      <c r="H9" s="41">
        <f t="shared" ref="H7:H51" si="2">G9-F9</f>
        <v>807809.28000000026</v>
      </c>
      <c r="I9" s="41">
        <f t="shared" ref="I7:I51" si="3">G9-D9</f>
        <v>787202.44000000041</v>
      </c>
    </row>
    <row r="10" spans="1:9" ht="62.25" x14ac:dyDescent="0.25">
      <c r="A10" s="22" t="s">
        <v>15</v>
      </c>
      <c r="B10" s="23" t="s">
        <v>12</v>
      </c>
      <c r="C10" s="23" t="s">
        <v>16</v>
      </c>
      <c r="D10" s="15">
        <v>84430622.349999994</v>
      </c>
      <c r="E10" s="24">
        <v>90207079.450000003</v>
      </c>
      <c r="F10" s="24">
        <v>90207079.450000003</v>
      </c>
      <c r="G10" s="25">
        <v>97025446.040000007</v>
      </c>
      <c r="H10" s="41">
        <f t="shared" si="2"/>
        <v>6818366.5900000036</v>
      </c>
      <c r="I10" s="41">
        <f t="shared" si="3"/>
        <v>12594823.690000013</v>
      </c>
    </row>
    <row r="11" spans="1:9" ht="46.65" x14ac:dyDescent="0.25">
      <c r="A11" s="22" t="s">
        <v>17</v>
      </c>
      <c r="B11" s="23" t="s">
        <v>12</v>
      </c>
      <c r="C11" s="23" t="s">
        <v>18</v>
      </c>
      <c r="D11" s="15">
        <v>25782682.960000001</v>
      </c>
      <c r="E11" s="24">
        <v>26823135.359999999</v>
      </c>
      <c r="F11" s="24">
        <v>26823135.359999999</v>
      </c>
      <c r="G11" s="25">
        <v>28393911.449999999</v>
      </c>
      <c r="H11" s="41">
        <f t="shared" si="2"/>
        <v>1570776.0899999999</v>
      </c>
      <c r="I11" s="41">
        <f t="shared" si="3"/>
        <v>2611228.4899999984</v>
      </c>
    </row>
    <row r="12" spans="1:9" ht="15.55" x14ac:dyDescent="0.25">
      <c r="A12" s="22" t="s">
        <v>72</v>
      </c>
      <c r="B12" s="23" t="s">
        <v>12</v>
      </c>
      <c r="C12" s="23" t="s">
        <v>40</v>
      </c>
      <c r="D12" s="15">
        <v>541503.14</v>
      </c>
      <c r="E12" s="24">
        <v>0</v>
      </c>
      <c r="F12" s="17"/>
      <c r="G12" s="25">
        <v>0</v>
      </c>
      <c r="H12" s="41">
        <f t="shared" si="2"/>
        <v>0</v>
      </c>
      <c r="I12" s="41">
        <f t="shared" si="3"/>
        <v>-541503.14</v>
      </c>
    </row>
    <row r="13" spans="1:9" ht="15.55" x14ac:dyDescent="0.25">
      <c r="A13" s="22" t="s">
        <v>19</v>
      </c>
      <c r="B13" s="23" t="s">
        <v>12</v>
      </c>
      <c r="C13" s="23" t="s">
        <v>20</v>
      </c>
      <c r="D13" s="15">
        <v>16177094.66</v>
      </c>
      <c r="E13" s="24">
        <v>15864464.939999999</v>
      </c>
      <c r="F13" s="24">
        <v>15864464.939999999</v>
      </c>
      <c r="G13" s="25">
        <v>22943008.449999999</v>
      </c>
      <c r="H13" s="41">
        <f t="shared" si="2"/>
        <v>7078543.5099999998</v>
      </c>
      <c r="I13" s="41">
        <f t="shared" si="3"/>
        <v>6765913.7899999991</v>
      </c>
    </row>
    <row r="14" spans="1:9" ht="31.1" x14ac:dyDescent="0.25">
      <c r="A14" s="30" t="s">
        <v>21</v>
      </c>
      <c r="B14" s="19" t="s">
        <v>22</v>
      </c>
      <c r="C14" s="19" t="s">
        <v>0</v>
      </c>
      <c r="D14" s="13">
        <f>SUM(D15:D16)</f>
        <v>25759141.869999997</v>
      </c>
      <c r="E14" s="27">
        <f>SUM(E15:E16)</f>
        <v>9271608.209999999</v>
      </c>
      <c r="F14" s="27">
        <f t="shared" ref="F14:I14" si="4">SUM(F15:F16)</f>
        <v>9271608.209999999</v>
      </c>
      <c r="G14" s="27">
        <f t="shared" si="4"/>
        <v>2797400</v>
      </c>
      <c r="H14" s="27">
        <f t="shared" si="4"/>
        <v>-6474208.21</v>
      </c>
      <c r="I14" s="27">
        <f t="shared" si="4"/>
        <v>-22961741.869999997</v>
      </c>
    </row>
    <row r="15" spans="1:9" ht="15.55" x14ac:dyDescent="0.25">
      <c r="A15" s="22" t="s">
        <v>23</v>
      </c>
      <c r="B15" s="23" t="s">
        <v>22</v>
      </c>
      <c r="C15" s="23" t="s">
        <v>24</v>
      </c>
      <c r="D15" s="15">
        <v>25079323.789999999</v>
      </c>
      <c r="E15" s="24">
        <v>7794438.7599999998</v>
      </c>
      <c r="F15" s="24">
        <v>7794438.7599999998</v>
      </c>
      <c r="G15" s="25">
        <v>2198400</v>
      </c>
      <c r="H15" s="41">
        <f t="shared" si="2"/>
        <v>-5596038.7599999998</v>
      </c>
      <c r="I15" s="41">
        <f t="shared" si="3"/>
        <v>-22880923.789999999</v>
      </c>
    </row>
    <row r="16" spans="1:9" ht="31.1" x14ac:dyDescent="0.25">
      <c r="A16" s="22" t="s">
        <v>25</v>
      </c>
      <c r="B16" s="23" t="s">
        <v>22</v>
      </c>
      <c r="C16" s="23" t="s">
        <v>26</v>
      </c>
      <c r="D16" s="15">
        <v>679818.08</v>
      </c>
      <c r="E16" s="24">
        <v>1477169.45</v>
      </c>
      <c r="F16" s="24">
        <v>1477169.45</v>
      </c>
      <c r="G16" s="25">
        <v>599000</v>
      </c>
      <c r="H16" s="41">
        <f t="shared" si="2"/>
        <v>-878169.45</v>
      </c>
      <c r="I16" s="41">
        <f t="shared" si="3"/>
        <v>-80818.079999999958</v>
      </c>
    </row>
    <row r="17" spans="1:9" ht="15.55" x14ac:dyDescent="0.25">
      <c r="A17" s="30" t="s">
        <v>27</v>
      </c>
      <c r="B17" s="19" t="s">
        <v>16</v>
      </c>
      <c r="C17" s="19" t="s">
        <v>0</v>
      </c>
      <c r="D17" s="13">
        <f>SUM(D18:D22)</f>
        <v>137468332.16</v>
      </c>
      <c r="E17" s="27">
        <f>SUM(E18:E22)</f>
        <v>81276314.010000005</v>
      </c>
      <c r="F17" s="27">
        <f t="shared" ref="F17:I17" si="5">SUM(F18:F22)</f>
        <v>82032314.010000005</v>
      </c>
      <c r="G17" s="27">
        <f t="shared" si="5"/>
        <v>65323749.969999999</v>
      </c>
      <c r="H17" s="27">
        <f t="shared" si="5"/>
        <v>-16708564.040000007</v>
      </c>
      <c r="I17" s="27">
        <f t="shared" si="5"/>
        <v>-72144582.189999998</v>
      </c>
    </row>
    <row r="18" spans="1:9" ht="15.55" x14ac:dyDescent="0.25">
      <c r="A18" s="22" t="s">
        <v>67</v>
      </c>
      <c r="B18" s="23" t="s">
        <v>16</v>
      </c>
      <c r="C18" s="31" t="s">
        <v>34</v>
      </c>
      <c r="D18" s="16">
        <v>1890000</v>
      </c>
      <c r="E18" s="24">
        <v>2136300</v>
      </c>
      <c r="F18" s="24">
        <v>2136300</v>
      </c>
      <c r="G18" s="25">
        <v>0</v>
      </c>
      <c r="H18" s="41">
        <f t="shared" si="2"/>
        <v>-2136300</v>
      </c>
      <c r="I18" s="41">
        <f t="shared" si="3"/>
        <v>-1890000</v>
      </c>
    </row>
    <row r="19" spans="1:9" ht="15.55" x14ac:dyDescent="0.25">
      <c r="A19" s="22" t="s">
        <v>68</v>
      </c>
      <c r="B19" s="23" t="s">
        <v>16</v>
      </c>
      <c r="C19" s="31" t="s">
        <v>18</v>
      </c>
      <c r="D19" s="16">
        <v>0</v>
      </c>
      <c r="E19" s="24">
        <v>469554</v>
      </c>
      <c r="F19" s="24">
        <v>469554</v>
      </c>
      <c r="G19" s="25">
        <v>0</v>
      </c>
      <c r="H19" s="41">
        <f t="shared" si="2"/>
        <v>-469554</v>
      </c>
      <c r="I19" s="41">
        <f t="shared" si="3"/>
        <v>0</v>
      </c>
    </row>
    <row r="20" spans="1:9" ht="15.55" x14ac:dyDescent="0.25">
      <c r="A20" s="22" t="s">
        <v>28</v>
      </c>
      <c r="B20" s="23" t="s">
        <v>16</v>
      </c>
      <c r="C20" s="23" t="s">
        <v>29</v>
      </c>
      <c r="D20" s="16">
        <v>7681689.4000000004</v>
      </c>
      <c r="E20" s="24">
        <v>8958208.3800000008</v>
      </c>
      <c r="F20" s="24">
        <f>8958208.38+756000</f>
        <v>9714208.3800000008</v>
      </c>
      <c r="G20" s="25">
        <v>8570047.9900000002</v>
      </c>
      <c r="H20" s="41">
        <f t="shared" si="2"/>
        <v>-1144160.3900000006</v>
      </c>
      <c r="I20" s="41">
        <f t="shared" si="3"/>
        <v>888358.58999999985</v>
      </c>
    </row>
    <row r="21" spans="1:9" ht="15.55" x14ac:dyDescent="0.25">
      <c r="A21" s="22" t="s">
        <v>30</v>
      </c>
      <c r="B21" s="23" t="s">
        <v>16</v>
      </c>
      <c r="C21" s="23" t="s">
        <v>24</v>
      </c>
      <c r="D21" s="15">
        <v>127626642.76000001</v>
      </c>
      <c r="E21" s="24">
        <v>57089251.630000003</v>
      </c>
      <c r="F21" s="24">
        <v>57089251.630000003</v>
      </c>
      <c r="G21" s="25">
        <v>54733701.979999997</v>
      </c>
      <c r="H21" s="41">
        <f t="shared" si="2"/>
        <v>-2355549.650000006</v>
      </c>
      <c r="I21" s="41">
        <f t="shared" si="3"/>
        <v>-72892940.780000001</v>
      </c>
    </row>
    <row r="22" spans="1:9" ht="15.55" x14ac:dyDescent="0.25">
      <c r="A22" s="22" t="s">
        <v>31</v>
      </c>
      <c r="B22" s="23" t="s">
        <v>16</v>
      </c>
      <c r="C22" s="23" t="s">
        <v>32</v>
      </c>
      <c r="D22" s="15">
        <v>270000</v>
      </c>
      <c r="E22" s="24">
        <v>12623000</v>
      </c>
      <c r="F22" s="24">
        <v>12623000</v>
      </c>
      <c r="G22" s="25">
        <v>2020000</v>
      </c>
      <c r="H22" s="41">
        <f t="shared" si="2"/>
        <v>-10603000</v>
      </c>
      <c r="I22" s="41">
        <f t="shared" si="3"/>
        <v>1750000</v>
      </c>
    </row>
    <row r="23" spans="1:9" ht="15.55" x14ac:dyDescent="0.25">
      <c r="A23" s="30" t="s">
        <v>33</v>
      </c>
      <c r="B23" s="19" t="s">
        <v>34</v>
      </c>
      <c r="C23" s="19" t="s">
        <v>0</v>
      </c>
      <c r="D23" s="13">
        <f>SUM(D24:D27)</f>
        <v>141285422.84</v>
      </c>
      <c r="E23" s="27">
        <f>SUM(E24:E27)</f>
        <v>291153061.39999998</v>
      </c>
      <c r="F23" s="27">
        <f t="shared" ref="F23:I23" si="6">SUM(F24:F27)</f>
        <v>291153061.39999998</v>
      </c>
      <c r="G23" s="27">
        <f t="shared" si="6"/>
        <v>220903311.45999998</v>
      </c>
      <c r="H23" s="27">
        <f t="shared" si="6"/>
        <v>-70249749.939999998</v>
      </c>
      <c r="I23" s="27">
        <f t="shared" si="6"/>
        <v>79617888.620000005</v>
      </c>
    </row>
    <row r="24" spans="1:9" ht="15.55" x14ac:dyDescent="0.25">
      <c r="A24" s="22" t="s">
        <v>35</v>
      </c>
      <c r="B24" s="23" t="s">
        <v>34</v>
      </c>
      <c r="C24" s="23" t="s">
        <v>12</v>
      </c>
      <c r="D24" s="15">
        <v>120687859.84999999</v>
      </c>
      <c r="E24" s="24">
        <v>78230398.159999996</v>
      </c>
      <c r="F24" s="24">
        <v>78230398.159999996</v>
      </c>
      <c r="G24" s="25">
        <v>15756000</v>
      </c>
      <c r="H24" s="41">
        <f t="shared" si="2"/>
        <v>-62474398.159999996</v>
      </c>
      <c r="I24" s="41">
        <f t="shared" si="3"/>
        <v>-104931859.84999999</v>
      </c>
    </row>
    <row r="25" spans="1:9" ht="15.55" x14ac:dyDescent="0.25">
      <c r="A25" s="22" t="s">
        <v>36</v>
      </c>
      <c r="B25" s="23" t="s">
        <v>34</v>
      </c>
      <c r="C25" s="23" t="s">
        <v>14</v>
      </c>
      <c r="D25" s="15">
        <v>18270139.989999998</v>
      </c>
      <c r="E25" s="24">
        <v>14000353.449999999</v>
      </c>
      <c r="F25" s="24">
        <v>14000353.449999999</v>
      </c>
      <c r="G25" s="25">
        <v>6908646</v>
      </c>
      <c r="H25" s="41">
        <f t="shared" si="2"/>
        <v>-7091707.4499999993</v>
      </c>
      <c r="I25" s="41">
        <f t="shared" si="3"/>
        <v>-11361493.989999998</v>
      </c>
    </row>
    <row r="26" spans="1:9" ht="15.55" x14ac:dyDescent="0.25">
      <c r="A26" s="22" t="s">
        <v>37</v>
      </c>
      <c r="B26" s="23" t="s">
        <v>34</v>
      </c>
      <c r="C26" s="23" t="s">
        <v>22</v>
      </c>
      <c r="D26" s="15">
        <v>2327423</v>
      </c>
      <c r="E26" s="24">
        <v>6391098.79</v>
      </c>
      <c r="F26" s="24">
        <v>6391098.79</v>
      </c>
      <c r="G26" s="25">
        <v>5816220.5800000001</v>
      </c>
      <c r="H26" s="41">
        <f t="shared" si="2"/>
        <v>-574878.21</v>
      </c>
      <c r="I26" s="41">
        <f t="shared" si="3"/>
        <v>3488797.58</v>
      </c>
    </row>
    <row r="27" spans="1:9" ht="31.1" x14ac:dyDescent="0.25">
      <c r="A27" s="22" t="s">
        <v>38</v>
      </c>
      <c r="B27" s="23" t="s">
        <v>34</v>
      </c>
      <c r="C27" s="23" t="s">
        <v>34</v>
      </c>
      <c r="D27" s="15">
        <v>0</v>
      </c>
      <c r="E27" s="24">
        <v>192531211</v>
      </c>
      <c r="F27" s="24">
        <v>192531211</v>
      </c>
      <c r="G27" s="25">
        <v>192422444.88</v>
      </c>
      <c r="H27" s="41">
        <f t="shared" si="2"/>
        <v>-108766.12000000477</v>
      </c>
      <c r="I27" s="41">
        <f t="shared" si="3"/>
        <v>192422444.88</v>
      </c>
    </row>
    <row r="28" spans="1:9" ht="15.55" x14ac:dyDescent="0.25">
      <c r="A28" s="30" t="s">
        <v>70</v>
      </c>
      <c r="B28" s="19" t="s">
        <v>18</v>
      </c>
      <c r="C28" s="19" t="s">
        <v>0</v>
      </c>
      <c r="D28" s="27">
        <f>D29</f>
        <v>0</v>
      </c>
      <c r="E28" s="27">
        <f>E29</f>
        <v>1182561</v>
      </c>
      <c r="F28" s="27">
        <f t="shared" ref="F28:I28" si="7">F29</f>
        <v>1182561</v>
      </c>
      <c r="G28" s="27">
        <f t="shared" si="7"/>
        <v>0</v>
      </c>
      <c r="H28" s="27">
        <f t="shared" si="7"/>
        <v>-1182561</v>
      </c>
      <c r="I28" s="27">
        <f t="shared" si="7"/>
        <v>0</v>
      </c>
    </row>
    <row r="29" spans="1:9" ht="15.55" x14ac:dyDescent="0.25">
      <c r="A29" s="32" t="s">
        <v>71</v>
      </c>
      <c r="B29" s="33" t="s">
        <v>18</v>
      </c>
      <c r="C29" s="33" t="s">
        <v>34</v>
      </c>
      <c r="D29" s="15">
        <v>0</v>
      </c>
      <c r="E29" s="24">
        <v>1182561</v>
      </c>
      <c r="F29" s="24">
        <v>1182561</v>
      </c>
      <c r="G29" s="25">
        <v>0</v>
      </c>
      <c r="H29" s="41">
        <f t="shared" si="2"/>
        <v>-1182561</v>
      </c>
      <c r="I29" s="41">
        <f t="shared" si="3"/>
        <v>0</v>
      </c>
    </row>
    <row r="30" spans="1:9" ht="15.55" x14ac:dyDescent="0.25">
      <c r="A30" s="30" t="s">
        <v>39</v>
      </c>
      <c r="B30" s="19" t="s">
        <v>40</v>
      </c>
      <c r="C30" s="19" t="s">
        <v>0</v>
      </c>
      <c r="D30" s="27">
        <f>SUM(D31:D35)</f>
        <v>1091185485.99</v>
      </c>
      <c r="E30" s="27">
        <f>SUM(E31:E35)</f>
        <v>1068462994.01</v>
      </c>
      <c r="F30" s="27">
        <f t="shared" ref="F30:I30" si="8">SUM(F31:F35)</f>
        <v>1073609000</v>
      </c>
      <c r="G30" s="27">
        <f t="shared" si="8"/>
        <v>949841482.41999996</v>
      </c>
      <c r="H30" s="27">
        <f t="shared" si="8"/>
        <v>-123767517.58000006</v>
      </c>
      <c r="I30" s="27">
        <f t="shared" si="8"/>
        <v>-141344003.57000005</v>
      </c>
    </row>
    <row r="31" spans="1:9" ht="15.55" x14ac:dyDescent="0.25">
      <c r="A31" s="22" t="s">
        <v>41</v>
      </c>
      <c r="B31" s="23" t="s">
        <v>40</v>
      </c>
      <c r="C31" s="23" t="s">
        <v>12</v>
      </c>
      <c r="D31" s="15">
        <v>243840599.31</v>
      </c>
      <c r="E31" s="24">
        <v>254087312.38999999</v>
      </c>
      <c r="F31" s="24">
        <f>254087312.39+2384200-6374000</f>
        <v>250097512.38999999</v>
      </c>
      <c r="G31" s="25">
        <v>224219568</v>
      </c>
      <c r="H31" s="41">
        <f t="shared" si="2"/>
        <v>-25877944.389999986</v>
      </c>
      <c r="I31" s="41">
        <f t="shared" si="3"/>
        <v>-19621031.310000002</v>
      </c>
    </row>
    <row r="32" spans="1:9" ht="15.55" x14ac:dyDescent="0.25">
      <c r="A32" s="22" t="s">
        <v>42</v>
      </c>
      <c r="B32" s="23" t="s">
        <v>40</v>
      </c>
      <c r="C32" s="23" t="s">
        <v>14</v>
      </c>
      <c r="D32" s="15">
        <v>745449734.90999997</v>
      </c>
      <c r="E32" s="24">
        <v>702611808.74000001</v>
      </c>
      <c r="F32" s="24">
        <f>702611808.74+15383821-6510515.01</f>
        <v>711485114.73000002</v>
      </c>
      <c r="G32" s="25">
        <v>612665431.55999994</v>
      </c>
      <c r="H32" s="41">
        <f t="shared" si="2"/>
        <v>-98819683.170000076</v>
      </c>
      <c r="I32" s="41">
        <f t="shared" si="3"/>
        <v>-132784303.35000002</v>
      </c>
    </row>
    <row r="33" spans="1:9" ht="15.55" x14ac:dyDescent="0.25">
      <c r="A33" s="22" t="s">
        <v>43</v>
      </c>
      <c r="B33" s="23" t="s">
        <v>40</v>
      </c>
      <c r="C33" s="23" t="s">
        <v>22</v>
      </c>
      <c r="D33" s="15">
        <v>26518553.66</v>
      </c>
      <c r="E33" s="24">
        <v>32176950.940000001</v>
      </c>
      <c r="F33" s="24">
        <f>32176950.94+96600+46200</f>
        <v>32319750.940000001</v>
      </c>
      <c r="G33" s="25">
        <v>37134360.859999999</v>
      </c>
      <c r="H33" s="41">
        <f t="shared" si="2"/>
        <v>4814609.9199999981</v>
      </c>
      <c r="I33" s="41">
        <f t="shared" si="3"/>
        <v>10615807.199999999</v>
      </c>
    </row>
    <row r="34" spans="1:9" ht="15.55" x14ac:dyDescent="0.25">
      <c r="A34" s="22" t="s">
        <v>44</v>
      </c>
      <c r="B34" s="23" t="s">
        <v>40</v>
      </c>
      <c r="C34" s="23" t="s">
        <v>40</v>
      </c>
      <c r="D34" s="15">
        <v>3543824</v>
      </c>
      <c r="E34" s="24">
        <v>2225586</v>
      </c>
      <c r="F34" s="24">
        <v>2225586</v>
      </c>
      <c r="G34" s="25">
        <v>1450000</v>
      </c>
      <c r="H34" s="41">
        <f t="shared" si="2"/>
        <v>-775586</v>
      </c>
      <c r="I34" s="41">
        <f t="shared" si="3"/>
        <v>-2093824</v>
      </c>
    </row>
    <row r="35" spans="1:9" ht="15.55" x14ac:dyDescent="0.25">
      <c r="A35" s="22" t="s">
        <v>45</v>
      </c>
      <c r="B35" s="23" t="s">
        <v>40</v>
      </c>
      <c r="C35" s="23" t="s">
        <v>24</v>
      </c>
      <c r="D35" s="15">
        <v>71832774.109999999</v>
      </c>
      <c r="E35" s="24">
        <v>77361335.939999998</v>
      </c>
      <c r="F35" s="24">
        <f>77361335.94+119700</f>
        <v>77481035.939999998</v>
      </c>
      <c r="G35" s="25">
        <v>74372122</v>
      </c>
      <c r="H35" s="41">
        <f t="shared" si="2"/>
        <v>-3108913.9399999976</v>
      </c>
      <c r="I35" s="41">
        <f t="shared" si="3"/>
        <v>2539347.8900000006</v>
      </c>
    </row>
    <row r="36" spans="1:9" ht="15.55" x14ac:dyDescent="0.25">
      <c r="A36" s="30" t="s">
        <v>46</v>
      </c>
      <c r="B36" s="19" t="s">
        <v>29</v>
      </c>
      <c r="C36" s="19" t="s">
        <v>0</v>
      </c>
      <c r="D36" s="27">
        <f>SUM(D37:D38)</f>
        <v>167916105.53999999</v>
      </c>
      <c r="E36" s="27">
        <f>SUM(E37:E38)</f>
        <v>191334421.03</v>
      </c>
      <c r="F36" s="27">
        <f t="shared" ref="F36:I36" si="9">SUM(F37:F38)</f>
        <v>197434900</v>
      </c>
      <c r="G36" s="27">
        <f t="shared" si="9"/>
        <v>174390919.16999999</v>
      </c>
      <c r="H36" s="27">
        <f t="shared" si="9"/>
        <v>-23043980.829999998</v>
      </c>
      <c r="I36" s="27">
        <f t="shared" si="9"/>
        <v>6474813.6299999952</v>
      </c>
    </row>
    <row r="37" spans="1:9" ht="15.55" x14ac:dyDescent="0.25">
      <c r="A37" s="22" t="s">
        <v>47</v>
      </c>
      <c r="B37" s="23" t="s">
        <v>29</v>
      </c>
      <c r="C37" s="23" t="s">
        <v>12</v>
      </c>
      <c r="D37" s="15">
        <v>122371366.52</v>
      </c>
      <c r="E37" s="24">
        <v>139472592.66</v>
      </c>
      <c r="F37" s="24">
        <f>139472592.66+5673500+46178.97</f>
        <v>145192271.63</v>
      </c>
      <c r="G37" s="25">
        <v>117155111.23999999</v>
      </c>
      <c r="H37" s="41">
        <f t="shared" si="2"/>
        <v>-28037160.390000001</v>
      </c>
      <c r="I37" s="41">
        <f t="shared" si="3"/>
        <v>-5216255.2800000012</v>
      </c>
    </row>
    <row r="38" spans="1:9" ht="15.55" x14ac:dyDescent="0.25">
      <c r="A38" s="22" t="s">
        <v>48</v>
      </c>
      <c r="B38" s="23" t="s">
        <v>29</v>
      </c>
      <c r="C38" s="23" t="s">
        <v>16</v>
      </c>
      <c r="D38" s="15">
        <v>45544739.020000003</v>
      </c>
      <c r="E38" s="24">
        <v>51861828.369999997</v>
      </c>
      <c r="F38" s="24">
        <f>51861828.37+380800</f>
        <v>52242628.369999997</v>
      </c>
      <c r="G38" s="25">
        <v>57235807.93</v>
      </c>
      <c r="H38" s="41">
        <f t="shared" si="2"/>
        <v>4993179.5600000024</v>
      </c>
      <c r="I38" s="41">
        <f t="shared" si="3"/>
        <v>11691068.909999996</v>
      </c>
    </row>
    <row r="39" spans="1:9" ht="15.55" x14ac:dyDescent="0.25">
      <c r="A39" s="30" t="s">
        <v>49</v>
      </c>
      <c r="B39" s="19" t="s">
        <v>50</v>
      </c>
      <c r="C39" s="19" t="s">
        <v>0</v>
      </c>
      <c r="D39" s="27">
        <f>SUM(D40:D42)</f>
        <v>64017415.089999996</v>
      </c>
      <c r="E39" s="27">
        <f>SUM(E40:E42)</f>
        <v>73485384.939999998</v>
      </c>
      <c r="F39" s="27">
        <f t="shared" ref="F39:I39" si="10">SUM(F40:F42)</f>
        <v>72685384.939999998</v>
      </c>
      <c r="G39" s="27">
        <f t="shared" si="10"/>
        <v>65243438</v>
      </c>
      <c r="H39" s="27">
        <f t="shared" si="10"/>
        <v>-7441946.9399999995</v>
      </c>
      <c r="I39" s="27">
        <f t="shared" si="10"/>
        <v>1226022.910000002</v>
      </c>
    </row>
    <row r="40" spans="1:9" ht="15.55" x14ac:dyDescent="0.25">
      <c r="A40" s="22" t="s">
        <v>51</v>
      </c>
      <c r="B40" s="23" t="s">
        <v>50</v>
      </c>
      <c r="C40" s="23" t="s">
        <v>12</v>
      </c>
      <c r="D40" s="15">
        <v>9165590.8699999992</v>
      </c>
      <c r="E40" s="24">
        <v>9932627.0099999998</v>
      </c>
      <c r="F40" s="24">
        <v>9932627.0099999998</v>
      </c>
      <c r="G40" s="25">
        <v>10648182</v>
      </c>
      <c r="H40" s="41">
        <f t="shared" si="2"/>
        <v>715554.99000000022</v>
      </c>
      <c r="I40" s="41">
        <f t="shared" si="3"/>
        <v>1482591.1300000008</v>
      </c>
    </row>
    <row r="41" spans="1:9" ht="15.55" x14ac:dyDescent="0.25">
      <c r="A41" s="22" t="s">
        <v>52</v>
      </c>
      <c r="B41" s="23" t="s">
        <v>50</v>
      </c>
      <c r="C41" s="23" t="s">
        <v>22</v>
      </c>
      <c r="D41" s="15">
        <v>16970733.219999999</v>
      </c>
      <c r="E41" s="24">
        <v>18448247.93</v>
      </c>
      <c r="F41" s="24">
        <f>18448247.93-800000</f>
        <v>17648247.93</v>
      </c>
      <c r="G41" s="25">
        <v>16800000</v>
      </c>
      <c r="H41" s="41">
        <f t="shared" si="2"/>
        <v>-848247.9299999997</v>
      </c>
      <c r="I41" s="41">
        <f t="shared" si="3"/>
        <v>-170733.21999999881</v>
      </c>
    </row>
    <row r="42" spans="1:9" ht="15.55" x14ac:dyDescent="0.25">
      <c r="A42" s="22" t="s">
        <v>53</v>
      </c>
      <c r="B42" s="23" t="s">
        <v>50</v>
      </c>
      <c r="C42" s="23" t="s">
        <v>16</v>
      </c>
      <c r="D42" s="15">
        <v>37881091</v>
      </c>
      <c r="E42" s="24">
        <v>45104510</v>
      </c>
      <c r="F42" s="24">
        <v>45104510</v>
      </c>
      <c r="G42" s="25">
        <v>37795256</v>
      </c>
      <c r="H42" s="41">
        <f t="shared" si="2"/>
        <v>-7309254</v>
      </c>
      <c r="I42" s="41">
        <f t="shared" si="3"/>
        <v>-85835</v>
      </c>
    </row>
    <row r="43" spans="1:9" ht="15.55" x14ac:dyDescent="0.25">
      <c r="A43" s="30" t="s">
        <v>54</v>
      </c>
      <c r="B43" s="19" t="s">
        <v>55</v>
      </c>
      <c r="C43" s="19" t="s">
        <v>0</v>
      </c>
      <c r="D43" s="13">
        <f>SUM(D44:D46)</f>
        <v>79276353.579999998</v>
      </c>
      <c r="E43" s="27">
        <f>SUM(E44:E46)</f>
        <v>74012984.390000001</v>
      </c>
      <c r="F43" s="27">
        <f t="shared" ref="F43:I43" si="11">SUM(F44:F46)</f>
        <v>75920483.469999999</v>
      </c>
      <c r="G43" s="27">
        <f t="shared" si="11"/>
        <v>71785627.480000004</v>
      </c>
      <c r="H43" s="27">
        <f t="shared" si="11"/>
        <v>-4134855.9900000039</v>
      </c>
      <c r="I43" s="27">
        <f t="shared" si="11"/>
        <v>-7490726.1000000006</v>
      </c>
    </row>
    <row r="44" spans="1:9" ht="15.55" x14ac:dyDescent="0.25">
      <c r="A44" s="22" t="s">
        <v>56</v>
      </c>
      <c r="B44" s="23" t="s">
        <v>55</v>
      </c>
      <c r="C44" s="23" t="s">
        <v>12</v>
      </c>
      <c r="D44" s="15">
        <v>74353658.170000002</v>
      </c>
      <c r="E44" s="24">
        <v>39182418.560000002</v>
      </c>
      <c r="F44" s="24">
        <f>39182418.56+717500</f>
        <v>39899918.560000002</v>
      </c>
      <c r="G44" s="25">
        <v>24695568.059999999</v>
      </c>
      <c r="H44" s="41">
        <f t="shared" si="2"/>
        <v>-15204350.500000004</v>
      </c>
      <c r="I44" s="41">
        <f t="shared" si="3"/>
        <v>-49658090.109999999</v>
      </c>
    </row>
    <row r="45" spans="1:9" ht="15.55" x14ac:dyDescent="0.25">
      <c r="A45" s="22" t="s">
        <v>57</v>
      </c>
      <c r="B45" s="23" t="s">
        <v>55</v>
      </c>
      <c r="C45" s="23" t="s">
        <v>22</v>
      </c>
      <c r="D45" s="15">
        <v>0</v>
      </c>
      <c r="E45" s="24">
        <v>29609596.280000001</v>
      </c>
      <c r="F45" s="24">
        <f>29609596.28+1189999.08</f>
        <v>30799595.359999999</v>
      </c>
      <c r="G45" s="25">
        <v>41435423.969999999</v>
      </c>
      <c r="H45" s="41">
        <f t="shared" si="2"/>
        <v>10635828.609999999</v>
      </c>
      <c r="I45" s="41">
        <f t="shared" si="3"/>
        <v>41435423.969999999</v>
      </c>
    </row>
    <row r="46" spans="1:9" ht="15.55" x14ac:dyDescent="0.25">
      <c r="A46" s="22" t="s">
        <v>58</v>
      </c>
      <c r="B46" s="23" t="s">
        <v>55</v>
      </c>
      <c r="C46" s="23" t="s">
        <v>34</v>
      </c>
      <c r="D46" s="15">
        <v>4922695.41</v>
      </c>
      <c r="E46" s="24">
        <v>5220969.55</v>
      </c>
      <c r="F46" s="24">
        <v>5220969.55</v>
      </c>
      <c r="G46" s="25">
        <v>5654635.4500000002</v>
      </c>
      <c r="H46" s="41">
        <f t="shared" si="2"/>
        <v>433665.90000000037</v>
      </c>
      <c r="I46" s="41">
        <f t="shared" si="3"/>
        <v>731940.04</v>
      </c>
    </row>
    <row r="47" spans="1:9" ht="31.1" x14ac:dyDescent="0.25">
      <c r="A47" s="30" t="s">
        <v>59</v>
      </c>
      <c r="B47" s="19" t="s">
        <v>20</v>
      </c>
      <c r="C47" s="19" t="s">
        <v>0</v>
      </c>
      <c r="D47" s="34">
        <f>SUM(D48)</f>
        <v>140672.56</v>
      </c>
      <c r="E47" s="34">
        <f>SUM(E48)</f>
        <v>8990</v>
      </c>
      <c r="F47" s="34">
        <f t="shared" ref="F47:I47" si="12">SUM(F48)</f>
        <v>8990</v>
      </c>
      <c r="G47" s="34">
        <f t="shared" si="12"/>
        <v>3989</v>
      </c>
      <c r="H47" s="34">
        <f t="shared" si="12"/>
        <v>-5001</v>
      </c>
      <c r="I47" s="34">
        <f t="shared" si="12"/>
        <v>-136683.56</v>
      </c>
    </row>
    <row r="48" spans="1:9" ht="31.1" x14ac:dyDescent="0.25">
      <c r="A48" s="22" t="s">
        <v>60</v>
      </c>
      <c r="B48" s="23" t="s">
        <v>20</v>
      </c>
      <c r="C48" s="23" t="s">
        <v>12</v>
      </c>
      <c r="D48" s="15">
        <v>140672.56</v>
      </c>
      <c r="E48" s="35">
        <v>8990</v>
      </c>
      <c r="F48" s="35">
        <v>8990</v>
      </c>
      <c r="G48" s="42">
        <v>3989</v>
      </c>
      <c r="H48" s="41">
        <f t="shared" si="2"/>
        <v>-5001</v>
      </c>
      <c r="I48" s="41">
        <f t="shared" si="3"/>
        <v>-136683.56</v>
      </c>
    </row>
    <row r="49" spans="1:9" ht="46.65" x14ac:dyDescent="0.25">
      <c r="A49" s="30" t="s">
        <v>61</v>
      </c>
      <c r="B49" s="19" t="s">
        <v>26</v>
      </c>
      <c r="C49" s="19" t="s">
        <v>0</v>
      </c>
      <c r="D49" s="36">
        <f>SUM(D50:D51)</f>
        <v>145086958.43000001</v>
      </c>
      <c r="E49" s="36">
        <f>SUM(E50:E51)</f>
        <v>157186248</v>
      </c>
      <c r="F49" s="36">
        <f t="shared" ref="F49:I49" si="13">SUM(F50:F51)</f>
        <v>157186248</v>
      </c>
      <c r="G49" s="36">
        <f t="shared" si="13"/>
        <v>161231772</v>
      </c>
      <c r="H49" s="36">
        <f t="shared" si="13"/>
        <v>4045524</v>
      </c>
      <c r="I49" s="36">
        <f t="shared" si="13"/>
        <v>16144813.57</v>
      </c>
    </row>
    <row r="50" spans="1:9" ht="46.65" x14ac:dyDescent="0.25">
      <c r="A50" s="22" t="s">
        <v>62</v>
      </c>
      <c r="B50" s="23" t="s">
        <v>26</v>
      </c>
      <c r="C50" s="23" t="s">
        <v>12</v>
      </c>
      <c r="D50" s="28">
        <v>80710700</v>
      </c>
      <c r="E50" s="35">
        <v>80703100</v>
      </c>
      <c r="F50" s="35">
        <v>80703100</v>
      </c>
      <c r="G50" s="42">
        <v>100694700</v>
      </c>
      <c r="H50" s="41">
        <f t="shared" si="2"/>
        <v>19991600</v>
      </c>
      <c r="I50" s="41">
        <f t="shared" si="3"/>
        <v>19984000</v>
      </c>
    </row>
    <row r="51" spans="1:9" ht="15.55" x14ac:dyDescent="0.25">
      <c r="A51" s="22" t="s">
        <v>63</v>
      </c>
      <c r="B51" s="23" t="s">
        <v>26</v>
      </c>
      <c r="C51" s="23" t="s">
        <v>22</v>
      </c>
      <c r="D51" s="37">
        <v>64376258.43</v>
      </c>
      <c r="E51" s="35">
        <v>76483148</v>
      </c>
      <c r="F51" s="35">
        <v>76483148</v>
      </c>
      <c r="G51" s="42">
        <v>60537072</v>
      </c>
      <c r="H51" s="41">
        <f t="shared" si="2"/>
        <v>-15946076</v>
      </c>
      <c r="I51" s="41">
        <f t="shared" si="3"/>
        <v>-3839186.4299999997</v>
      </c>
    </row>
  </sheetData>
  <mergeCells count="1">
    <mergeCell ref="A2:I2"/>
  </mergeCells>
  <pageMargins left="0.59055118110236227" right="0" top="0" bottom="0" header="0.31496062992125984" footer="0.31496062992125984"/>
  <pageSetup paperSize="9" scale="80" fitToHeight="0" orientation="landscape" r:id="rId1"/>
  <headerFooter differentFirst="1">
    <oddHeader xml:space="preserve">&amp;L
</oddHeader>
    <oddFooter>&amp;C&amp;P из &amp;N</oddFooter>
    <firstHeader>&amp;L&amp;P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2023-11-10T11:09:29Z</dcterms:modified>
</cp:coreProperties>
</file>