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Оценка" sheetId="2" r:id="rId1"/>
    <sheet name="Лист1" sheetId="3" r:id="rId2"/>
  </sheets>
  <definedNames>
    <definedName name="_xlnm.Print_Area" localSheetId="0">Оценка!$A$1:$AV$26</definedName>
  </definedNames>
  <calcPr calcId="162913"/>
</workbook>
</file>

<file path=xl/calcChain.xml><?xml version="1.0" encoding="utf-8"?>
<calcChain xmlns="http://schemas.openxmlformats.org/spreadsheetml/2006/main">
  <c r="AJ5" i="2" l="1"/>
  <c r="AE22" i="2"/>
  <c r="AE9" i="2" l="1"/>
  <c r="AJ18" i="2"/>
  <c r="G8" i="2"/>
  <c r="B25" i="2" l="1"/>
  <c r="B22" i="2"/>
  <c r="AV25" i="2"/>
  <c r="AV22" i="2"/>
  <c r="AV17" i="2"/>
  <c r="AV12" i="2"/>
  <c r="AV8" i="2"/>
  <c r="AV6" i="2"/>
  <c r="AV5" i="2"/>
  <c r="AK25" i="2"/>
  <c r="AK22" i="2"/>
  <c r="AK17" i="2"/>
  <c r="AK12" i="2"/>
  <c r="AK9" i="2"/>
  <c r="AK8" i="2"/>
  <c r="AK6" i="2"/>
  <c r="AK5" i="2"/>
  <c r="AJ25" i="2"/>
  <c r="AF18" i="2"/>
  <c r="AF5" i="2"/>
  <c r="B15" i="2"/>
  <c r="AE25" i="2"/>
  <c r="AE18" i="2"/>
  <c r="AE17" i="2"/>
  <c r="AE12" i="2"/>
  <c r="AE8" i="2"/>
  <c r="AE6" i="2"/>
  <c r="AE5" i="2"/>
  <c r="AB22" i="2"/>
  <c r="AB18" i="2"/>
  <c r="AB17" i="2"/>
  <c r="AB12" i="2"/>
  <c r="AB9" i="2"/>
  <c r="AB8" i="2"/>
  <c r="AB6" i="2"/>
  <c r="AB5" i="2"/>
  <c r="AB25" i="2"/>
  <c r="AA15" i="2"/>
  <c r="G25" i="2"/>
  <c r="V25" i="2"/>
  <c r="AA25" i="2"/>
  <c r="W25" i="2"/>
  <c r="AA21" i="2"/>
  <c r="AA20" i="2"/>
  <c r="AA18" i="2"/>
  <c r="AA17" i="2"/>
  <c r="AA16" i="2"/>
  <c r="AA9" i="2"/>
  <c r="AA8" i="2"/>
  <c r="AA7" i="2"/>
  <c r="AA6" i="2"/>
  <c r="AA5" i="2"/>
  <c r="W21" i="2"/>
  <c r="W20" i="2"/>
  <c r="W18" i="2"/>
  <c r="W17" i="2"/>
  <c r="W16" i="2"/>
  <c r="W15" i="2"/>
  <c r="W14" i="2"/>
  <c r="W9" i="2"/>
  <c r="W8" i="2"/>
  <c r="W7" i="2"/>
  <c r="W6" i="2"/>
  <c r="W5" i="2"/>
  <c r="R18" i="2"/>
  <c r="Q25" i="2"/>
  <c r="V19" i="2"/>
  <c r="R25" i="2"/>
  <c r="V22" i="2"/>
  <c r="V18" i="2"/>
  <c r="V15" i="2"/>
  <c r="V12" i="2"/>
  <c r="V9" i="2"/>
  <c r="V7" i="2"/>
  <c r="V5" i="2"/>
  <c r="R22" i="2"/>
  <c r="R19" i="2"/>
  <c r="R15" i="2"/>
  <c r="R12" i="2"/>
  <c r="R9" i="2"/>
  <c r="R7" i="2"/>
  <c r="R5" i="2"/>
  <c r="L25" i="2"/>
  <c r="Q22" i="2"/>
  <c r="Q21" i="2"/>
  <c r="Q18" i="2"/>
  <c r="Q15" i="2"/>
  <c r="Q19" i="2"/>
  <c r="Q12" i="2"/>
  <c r="Q10" i="2"/>
  <c r="Q9" i="2"/>
  <c r="Q8" i="2"/>
  <c r="Q7" i="2"/>
  <c r="Q6" i="2"/>
  <c r="Q5" i="2"/>
  <c r="L18" i="2"/>
  <c r="L22" i="2"/>
  <c r="L15" i="2"/>
  <c r="L12" i="2"/>
  <c r="L9" i="2"/>
  <c r="L7" i="2"/>
  <c r="L5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G7" i="2"/>
  <c r="G6" i="2"/>
  <c r="G5" i="2"/>
  <c r="M25" i="2" l="1"/>
  <c r="M24" i="2"/>
  <c r="M23" i="2"/>
  <c r="M22" i="2"/>
  <c r="M21" i="2"/>
  <c r="M20" i="2"/>
  <c r="M19" i="2"/>
  <c r="M18" i="2"/>
  <c r="M17" i="2"/>
  <c r="M16" i="2"/>
  <c r="M15" i="2"/>
  <c r="M13" i="2"/>
  <c r="M12" i="2"/>
  <c r="M11" i="2"/>
  <c r="M10" i="2"/>
  <c r="M9" i="2"/>
  <c r="M8" i="2"/>
  <c r="M7" i="2"/>
  <c r="M6" i="2"/>
  <c r="M5" i="2"/>
  <c r="I25" i="2"/>
  <c r="J25" i="2"/>
  <c r="H7" i="2"/>
  <c r="H25" i="2"/>
  <c r="H22" i="2"/>
  <c r="H19" i="2"/>
  <c r="H18" i="2"/>
  <c r="H15" i="2"/>
  <c r="H13" i="2"/>
  <c r="H12" i="2"/>
  <c r="H11" i="2"/>
  <c r="H10" i="2"/>
  <c r="H9" i="2"/>
  <c r="H6" i="2"/>
  <c r="H5" i="2"/>
  <c r="B12" i="2"/>
  <c r="C25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B5" i="2" l="1"/>
  <c r="B11" i="2"/>
  <c r="B13" i="2"/>
  <c r="B21" i="2"/>
  <c r="B24" i="2"/>
  <c r="B23" i="2" l="1"/>
  <c r="B20" i="2"/>
  <c r="B19" i="2"/>
  <c r="B18" i="2"/>
  <c r="B17" i="2"/>
  <c r="B16" i="2"/>
  <c r="B14" i="2"/>
  <c r="B10" i="2"/>
  <c r="B8" i="2"/>
  <c r="B7" i="2"/>
  <c r="AA14" i="2"/>
  <c r="W10" i="2" l="1"/>
  <c r="Z25" i="2"/>
  <c r="X25" i="2" l="1"/>
  <c r="Y25" i="2"/>
  <c r="C24" i="2" l="1"/>
  <c r="E25" i="2"/>
  <c r="D25" i="2"/>
  <c r="B9" i="2" l="1"/>
  <c r="B6" i="2"/>
  <c r="AV9" i="2" l="1"/>
  <c r="AF25" i="2"/>
  <c r="AU25" i="2"/>
  <c r="AL25" i="2"/>
  <c r="AH25" i="2"/>
  <c r="AG25" i="2"/>
  <c r="AB11" i="2" l="1"/>
  <c r="AB10" i="2"/>
  <c r="AB7" i="2"/>
  <c r="V6" i="2"/>
  <c r="R10" i="2"/>
  <c r="R8" i="2"/>
  <c r="R6" i="2"/>
  <c r="S25" i="2"/>
  <c r="Q24" i="2"/>
  <c r="Q23" i="2"/>
  <c r="Q20" i="2"/>
  <c r="Q17" i="2"/>
  <c r="Q16" i="2"/>
  <c r="Q14" i="2"/>
  <c r="Q13" i="2"/>
  <c r="Q11" i="2"/>
  <c r="M14" i="2"/>
  <c r="L19" i="2"/>
  <c r="L17" i="2"/>
  <c r="L16" i="2"/>
  <c r="L14" i="2"/>
  <c r="L13" i="2"/>
  <c r="L11" i="2"/>
  <c r="L10" i="2"/>
  <c r="L8" i="2"/>
  <c r="L6" i="2"/>
  <c r="H24" i="2"/>
  <c r="H23" i="2"/>
  <c r="H21" i="2"/>
  <c r="H20" i="2"/>
  <c r="H17" i="2"/>
  <c r="H16" i="2"/>
  <c r="H14" i="2"/>
  <c r="H8" i="2" l="1"/>
  <c r="E1" i="3" l="1"/>
  <c r="G24" i="2" l="1"/>
  <c r="G11" i="2"/>
  <c r="AI25" i="2" l="1"/>
  <c r="T25" i="2"/>
  <c r="O25" i="2"/>
  <c r="N25" i="2"/>
  <c r="P25" i="2"/>
  <c r="K25" i="2"/>
  <c r="F25" i="2"/>
  <c r="AD25" i="2" l="1"/>
  <c r="AC25" i="2"/>
  <c r="U25" i="2"/>
</calcChain>
</file>

<file path=xl/sharedStrings.xml><?xml version="1.0" encoding="utf-8"?>
<sst xmlns="http://schemas.openxmlformats.org/spreadsheetml/2006/main" count="69" uniqueCount="58">
  <si>
    <t>смерть от ПВ</t>
  </si>
  <si>
    <t>ОП1 -Вовлеченность населения в незаконный оборот наркотиков</t>
  </si>
  <si>
    <t xml:space="preserve">   Р -общее число лиц, совершивших наркопреступления</t>
  </si>
  <si>
    <t>Ар -общее число лиц, совершивших административные правонарушения</t>
  </si>
  <si>
    <t>Po - среднегодовая численность населения</t>
  </si>
  <si>
    <t>ОП2 -уровень вовлеченности несовершеннолетних в НОН</t>
  </si>
  <si>
    <t>Np- общее число несовершеннолетних, совершивших наркопреступления</t>
  </si>
  <si>
    <t>Nap -  общее число несовершеннолетних, совершивших административные правонарушения</t>
  </si>
  <si>
    <t>Pn - число потребителей наркотисков, совершивших общеуголовные преступления</t>
  </si>
  <si>
    <t>Apn - число лиц, совершивших административные правонарушения, связанные с потреблением наркотиков либо в состоянии наркотического опьянения</t>
  </si>
  <si>
    <t xml:space="preserve">ОП4 - уровень криминогенности наркомании среди несовершеннолетних </t>
  </si>
  <si>
    <t>Mn -число несовершеннолетних потребителей наркотиков, совершивших общеуголовные преступления</t>
  </si>
  <si>
    <t xml:space="preserve">Мap - число несовершеннолетних совершивших административные правонарушения, связанные с потреблением наркотиков, либо в состоянии НО </t>
  </si>
  <si>
    <t>Pl - среднегодовая численность населения  в возрасте 14-17 лет</t>
  </si>
  <si>
    <t xml:space="preserve">ОП7 - уровень первичной заболеваемости наркологическми расстройствами </t>
  </si>
  <si>
    <t xml:space="preserve">Po - среднегодовая численность населения </t>
  </si>
  <si>
    <t>Qn - количество острых отравлений наркотиками</t>
  </si>
  <si>
    <t>Pd - среднегодовая численность насления  0 -17 лет</t>
  </si>
  <si>
    <t>Баллы</t>
  </si>
  <si>
    <t>нейтральная</t>
  </si>
  <si>
    <t>предкризисная</t>
  </si>
  <si>
    <t>кризисная</t>
  </si>
  <si>
    <t>от 0 до 25</t>
  </si>
  <si>
    <t>&lt; 25 до 50</t>
  </si>
  <si>
    <t xml:space="preserve">&lt; 50 до 75 </t>
  </si>
  <si>
    <t>&lt; 75 до 100</t>
  </si>
  <si>
    <t>напряженная</t>
  </si>
  <si>
    <t xml:space="preserve">N - число лиц, с впервые в жизни с установленным диагнозом "наркомания" </t>
  </si>
  <si>
    <t>ОП8 - количество отравлений наркотиками</t>
  </si>
  <si>
    <t>ОП9 - Количество отравлений наркотиками среди несовершеннолетних</t>
  </si>
  <si>
    <t>Qd - количество острых отравлений  наркотиками среди детей  0-14 лет</t>
  </si>
  <si>
    <t>Qp - количество острых отравлений среди подростков  15-17 лет</t>
  </si>
  <si>
    <t>ОП10 - Количество смертельных отравлений наркотиками</t>
  </si>
  <si>
    <t xml:space="preserve">Dp - количество смертельных отравлений психотропными веществами </t>
  </si>
  <si>
    <t xml:space="preserve">Республика Коми </t>
  </si>
  <si>
    <t>ОП3 - криминогенность наркомании</t>
  </si>
  <si>
    <t>МО ГО "Сыктывкар"</t>
  </si>
  <si>
    <t>МО МР "Ижемский"</t>
  </si>
  <si>
    <t>МО МР "Койгородский"</t>
  </si>
  <si>
    <t>МО МР "Корткеросский"</t>
  </si>
  <si>
    <t>МО МР "Печора"</t>
  </si>
  <si>
    <t>МО МР "Прилузский"</t>
  </si>
  <si>
    <t>МО МР "Сосногорск"</t>
  </si>
  <si>
    <t>МО МР "Сыктывдинский"</t>
  </si>
  <si>
    <t>МО МР "Сысольский"</t>
  </si>
  <si>
    <t>МО МР "Троицко-Печорский"</t>
  </si>
  <si>
    <t>МО МР "Удорский"</t>
  </si>
  <si>
    <t>МО МР "Усть-Вымский"</t>
  </si>
  <si>
    <t>МО МР "Усть-Куломский"</t>
  </si>
  <si>
    <t>МО МР "Усть-Цилемский"</t>
  </si>
  <si>
    <t>МО  "Воркута" Республики Коми</t>
  </si>
  <si>
    <t>МО "Инта" Республики Коми</t>
  </si>
  <si>
    <t>МО "Усинск" Республики Коми</t>
  </si>
  <si>
    <t>МО "Ухта" Республики Коми</t>
  </si>
  <si>
    <t>МО  "Вуктыл" Республики Коми</t>
  </si>
  <si>
    <t>МО "Княжпогостский" Республики Коми</t>
  </si>
  <si>
    <t>Vp - число лиц с впервые в жизни установленным диагнозом "пагубное употребление наркотиков"</t>
  </si>
  <si>
    <t xml:space="preserve">Dn - количество смертельных отравлений наркотическими средствами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</si>
</sst>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914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2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1" fontId="8" fillId="6" borderId="8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/>
    </xf>
    <xf numFmtId="1" fontId="8" fillId="3" borderId="7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1" fontId="8" fillId="8" borderId="7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top" wrapText="1"/>
    </xf>
    <xf numFmtId="0" fontId="11" fillId="7" borderId="24" xfId="0" applyFont="1" applyFill="1" applyBorder="1" applyAlignment="1">
      <alignment horizontal="left" vertical="center"/>
    </xf>
    <xf numFmtId="164" fontId="10" fillId="8" borderId="34" xfId="1" applyNumberFormat="1" applyFont="1" applyFill="1" applyBorder="1" applyAlignment="1">
      <alignment horizontal="center" vertical="center" wrapText="1"/>
    </xf>
    <xf numFmtId="164" fontId="11" fillId="7" borderId="8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164" fontId="13" fillId="9" borderId="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7" borderId="23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horizontal="center" vertical="center"/>
    </xf>
    <xf numFmtId="164" fontId="9" fillId="7" borderId="24" xfId="1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left" vertical="center"/>
    </xf>
    <xf numFmtId="164" fontId="10" fillId="10" borderId="35" xfId="1" applyNumberFormat="1" applyFont="1" applyFill="1" applyBorder="1" applyAlignment="1">
      <alignment horizontal="center" vertical="center" wrapText="1"/>
    </xf>
    <xf numFmtId="164" fontId="11" fillId="7" borderId="7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164" fontId="13" fillId="12" borderId="6" xfId="0" applyNumberFormat="1" applyFont="1" applyFill="1" applyBorder="1" applyAlignment="1">
      <alignment horizontal="center" vertical="center"/>
    </xf>
    <xf numFmtId="164" fontId="13" fillId="10" borderId="6" xfId="0" applyNumberFormat="1" applyFont="1" applyFill="1" applyBorder="1" applyAlignment="1">
      <alignment horizontal="center" vertical="center"/>
    </xf>
    <xf numFmtId="164" fontId="11" fillId="7" borderId="17" xfId="0" applyNumberFormat="1" applyFont="1" applyFill="1" applyBorder="1" applyAlignment="1">
      <alignment horizontal="center" vertical="center"/>
    </xf>
    <xf numFmtId="164" fontId="13" fillId="11" borderId="6" xfId="0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0" fontId="9" fillId="7" borderId="25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13" fillId="11" borderId="14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4" fontId="10" fillId="11" borderId="35" xfId="1" applyNumberFormat="1" applyFont="1" applyFill="1" applyBorder="1" applyAlignment="1">
      <alignment horizontal="center" vertical="center" wrapText="1"/>
    </xf>
    <xf numFmtId="164" fontId="13" fillId="9" borderId="6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164" fontId="13" fillId="12" borderId="14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left" vertical="top"/>
    </xf>
    <xf numFmtId="0" fontId="9" fillId="7" borderId="26" xfId="0" applyFont="1" applyFill="1" applyBorder="1" applyAlignment="1">
      <alignment horizontal="left" vertical="top"/>
    </xf>
    <xf numFmtId="164" fontId="10" fillId="11" borderId="36" xfId="1" applyNumberFormat="1" applyFont="1" applyFill="1" applyBorder="1" applyAlignment="1">
      <alignment horizontal="center" vertical="center" wrapText="1"/>
    </xf>
    <xf numFmtId="164" fontId="11" fillId="7" borderId="12" xfId="0" applyNumberFormat="1" applyFont="1" applyFill="1" applyBorder="1" applyAlignment="1">
      <alignment horizontal="center" vertical="center"/>
    </xf>
    <xf numFmtId="164" fontId="13" fillId="11" borderId="13" xfId="0" applyNumberFormat="1" applyFont="1" applyFill="1" applyBorder="1" applyAlignment="1">
      <alignment horizontal="center" vertical="center"/>
    </xf>
    <xf numFmtId="164" fontId="11" fillId="7" borderId="29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9" fillId="7" borderId="12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64" fontId="13" fillId="11" borderId="28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left" vertical="top" wrapText="1"/>
    </xf>
    <xf numFmtId="164" fontId="10" fillId="10" borderId="27" xfId="1" applyNumberFormat="1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164" fontId="10" fillId="10" borderId="10" xfId="0" applyNumberFormat="1" applyFont="1" applyFill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3" fillId="12" borderId="5" xfId="0" applyNumberFormat="1" applyFont="1" applyFill="1" applyBorder="1" applyAlignment="1">
      <alignment horizontal="center" vertical="center"/>
    </xf>
    <xf numFmtId="164" fontId="13" fillId="8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64" fontId="17" fillId="8" borderId="1" xfId="0" applyNumberFormat="1" applyFont="1" applyFill="1" applyBorder="1" applyAlignment="1">
      <alignment horizontal="center" vertical="center" wrapText="1"/>
    </xf>
    <xf numFmtId="164" fontId="17" fillId="10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164" fontId="17" fillId="12" borderId="1" xfId="0" applyNumberFormat="1" applyFont="1" applyFill="1" applyBorder="1" applyAlignment="1">
      <alignment horizontal="center" vertical="center" wrapText="1"/>
    </xf>
    <xf numFmtId="164" fontId="17" fillId="11" borderId="1" xfId="0" applyNumberFormat="1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164" fontId="13" fillId="8" borderId="22" xfId="0" applyNumberFormat="1" applyFont="1" applyFill="1" applyBorder="1" applyAlignment="1">
      <alignment horizontal="center" vertical="center"/>
    </xf>
    <xf numFmtId="164" fontId="10" fillId="8" borderId="6" xfId="0" applyNumberFormat="1" applyFont="1" applyFill="1" applyBorder="1" applyAlignment="1">
      <alignment horizontal="center" vertical="center"/>
    </xf>
    <xf numFmtId="164" fontId="9" fillId="7" borderId="25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left" vertical="top" textRotation="90"/>
    </xf>
    <xf numFmtId="0" fontId="9" fillId="0" borderId="17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164" fontId="10" fillId="8" borderId="35" xfId="1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" fontId="13" fillId="7" borderId="32" xfId="0" applyNumberFormat="1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164" fontId="13" fillId="10" borderId="47" xfId="0" applyNumberFormat="1" applyFont="1" applyFill="1" applyBorder="1" applyAlignment="1">
      <alignment horizontal="center" vertical="center"/>
    </xf>
    <xf numFmtId="1" fontId="13" fillId="7" borderId="27" xfId="0" applyNumberFormat="1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164" fontId="10" fillId="9" borderId="47" xfId="0" applyNumberFormat="1" applyFont="1" applyFill="1" applyBorder="1" applyAlignment="1">
      <alignment horizontal="center" vertical="center"/>
    </xf>
    <xf numFmtId="164" fontId="10" fillId="10" borderId="47" xfId="0" applyNumberFormat="1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/>
    </xf>
    <xf numFmtId="2" fontId="13" fillId="11" borderId="46" xfId="0" applyNumberFormat="1" applyFont="1" applyFill="1" applyBorder="1" applyAlignment="1">
      <alignment horizontal="center" vertical="center"/>
    </xf>
    <xf numFmtId="164" fontId="13" fillId="7" borderId="27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4" fontId="13" fillId="10" borderId="27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164" fontId="13" fillId="10" borderId="21" xfId="0" applyNumberFormat="1" applyFont="1" applyFill="1" applyBorder="1" applyAlignment="1">
      <alignment horizontal="center" vertical="center"/>
    </xf>
    <xf numFmtId="164" fontId="13" fillId="10" borderId="14" xfId="0" applyNumberFormat="1" applyFont="1" applyFill="1" applyBorder="1" applyAlignment="1">
      <alignment horizontal="center" vertical="center"/>
    </xf>
    <xf numFmtId="164" fontId="13" fillId="8" borderId="14" xfId="0" applyNumberFormat="1" applyFont="1" applyFill="1" applyBorder="1" applyAlignment="1">
      <alignment horizontal="center" vertical="center"/>
    </xf>
    <xf numFmtId="164" fontId="10" fillId="11" borderId="14" xfId="0" applyNumberFormat="1" applyFont="1" applyFill="1" applyBorder="1" applyAlignment="1">
      <alignment horizontal="center" vertical="center"/>
    </xf>
    <xf numFmtId="164" fontId="10" fillId="11" borderId="28" xfId="0" applyNumberFormat="1" applyFont="1" applyFill="1" applyBorder="1" applyAlignment="1">
      <alignment horizontal="center" vertical="center"/>
    </xf>
    <xf numFmtId="164" fontId="10" fillId="12" borderId="14" xfId="0" applyNumberFormat="1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1" fontId="13" fillId="11" borderId="6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3" fillId="11" borderId="1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textRotation="90" wrapText="1"/>
    </xf>
    <xf numFmtId="0" fontId="9" fillId="2" borderId="39" xfId="0" applyFont="1" applyFill="1" applyBorder="1" applyAlignment="1">
      <alignment horizontal="center" vertical="center" textRotation="90" wrapText="1"/>
    </xf>
    <xf numFmtId="0" fontId="9" fillId="2" borderId="40" xfId="0" applyFont="1" applyFill="1" applyBorder="1" applyAlignment="1">
      <alignment horizontal="center" vertical="center" textRotation="90" wrapText="1"/>
    </xf>
    <xf numFmtId="0" fontId="9" fillId="0" borderId="38" xfId="1" applyFont="1" applyFill="1" applyBorder="1" applyAlignment="1">
      <alignment horizontal="center" vertical="center" textRotation="90" wrapText="1"/>
    </xf>
    <xf numFmtId="0" fontId="9" fillId="0" borderId="39" xfId="1" applyFont="1" applyFill="1" applyBorder="1" applyAlignment="1">
      <alignment horizontal="center" vertical="center" textRotation="90" wrapText="1"/>
    </xf>
    <xf numFmtId="0" fontId="9" fillId="0" borderId="40" xfId="1" applyFont="1" applyFill="1" applyBorder="1" applyAlignment="1">
      <alignment horizontal="center" vertical="center" textRotation="90" wrapText="1"/>
    </xf>
    <xf numFmtId="0" fontId="9" fillId="2" borderId="37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10" fillId="0" borderId="41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9" fillId="0" borderId="38" xfId="0" applyFont="1" applyFill="1" applyBorder="1" applyAlignment="1">
      <alignment horizontal="center" vertical="center" textRotation="90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9" fillId="0" borderId="40" xfId="0" applyFont="1" applyFill="1" applyBorder="1" applyAlignment="1">
      <alignment horizontal="center" vertical="center" textRotation="90" wrapText="1"/>
    </xf>
    <xf numFmtId="0" fontId="9" fillId="0" borderId="38" xfId="0" applyFont="1" applyFill="1" applyBorder="1" applyAlignment="1">
      <alignment horizontal="center" vertical="center" textRotation="90"/>
    </xf>
    <xf numFmtId="0" fontId="9" fillId="0" borderId="39" xfId="0" applyFont="1" applyFill="1" applyBorder="1" applyAlignment="1">
      <alignment horizontal="center" vertical="center" textRotation="90"/>
    </xf>
    <xf numFmtId="0" fontId="9" fillId="0" borderId="40" xfId="0" applyFont="1" applyFill="1" applyBorder="1" applyAlignment="1">
      <alignment horizontal="center" vertical="center" textRotation="90"/>
    </xf>
    <xf numFmtId="0" fontId="10" fillId="0" borderId="41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9" fillId="0" borderId="44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45" xfId="0" applyFont="1" applyFill="1" applyBorder="1" applyAlignment="1">
      <alignment horizontal="center" vertical="center" textRotation="90" wrapText="1"/>
    </xf>
    <xf numFmtId="0" fontId="9" fillId="2" borderId="43" xfId="0" applyFont="1" applyFill="1" applyBorder="1" applyAlignment="1">
      <alignment horizontal="center" vertical="center" textRotation="90" wrapText="1"/>
    </xf>
    <xf numFmtId="0" fontId="10" fillId="0" borderId="42" xfId="0" applyFont="1" applyFill="1" applyBorder="1" applyAlignment="1">
      <alignment horizontal="center" vertical="center" textRotation="90" wrapText="1"/>
    </xf>
    <xf numFmtId="0" fontId="9" fillId="0" borderId="41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42" xfId="0" applyFont="1" applyFill="1" applyBorder="1" applyAlignment="1">
      <alignment horizontal="center" vertical="center" textRotation="90" wrapText="1"/>
    </xf>
    <xf numFmtId="0" fontId="10" fillId="2" borderId="38" xfId="0" applyFont="1" applyFill="1" applyBorder="1" applyAlignment="1">
      <alignment horizontal="center" vertical="center" textRotation="90" wrapText="1"/>
    </xf>
    <xf numFmtId="0" fontId="10" fillId="2" borderId="39" xfId="0" applyFont="1" applyFill="1" applyBorder="1" applyAlignment="1">
      <alignment horizontal="center" vertical="center" textRotation="90" wrapText="1"/>
    </xf>
    <xf numFmtId="0" fontId="10" fillId="2" borderId="40" xfId="0" applyFont="1" applyFill="1" applyBorder="1" applyAlignment="1">
      <alignment horizontal="center" vertical="center" textRotation="90" wrapText="1"/>
    </xf>
    <xf numFmtId="0" fontId="10" fillId="2" borderId="41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42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2 2 2" xfId="2"/>
  </cellStyles>
  <dxfs count="0"/>
  <tableStyles count="0" defaultTableStyle="TableStyleMedium9" defaultPivotStyle="PivotStyleLight16"/>
  <colors>
    <mruColors>
      <color rgb="FFFE91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71"/>
  <sheetViews>
    <sheetView tabSelected="1" view="pageBreakPreview" zoomScale="40" zoomScaleSheetLayoutView="40" workbookViewId="0">
      <pane xSplit="1" topLeftCell="B1" activePane="topRight" state="frozen"/>
      <selection activeCell="A3" sqref="A3"/>
      <selection pane="topRight" activeCell="AM7" sqref="AM7"/>
    </sheetView>
  </sheetViews>
  <sheetFormatPr defaultColWidth="6.42578125" defaultRowHeight="12" x14ac:dyDescent="0.25"/>
  <cols>
    <col min="1" max="1" width="74" style="3" customWidth="1"/>
    <col min="2" max="2" width="13.28515625" style="4" customWidth="1"/>
    <col min="3" max="3" width="14" style="1" customWidth="1"/>
    <col min="4" max="4" width="9.7109375" style="1" customWidth="1"/>
    <col min="5" max="5" width="13.42578125" style="1" customWidth="1"/>
    <col min="6" max="6" width="15.5703125" style="1" customWidth="1"/>
    <col min="7" max="7" width="13.7109375" style="4" customWidth="1"/>
    <col min="8" max="8" width="12.7109375" style="1" customWidth="1"/>
    <col min="9" max="9" width="9.5703125" style="1" customWidth="1"/>
    <col min="10" max="10" width="9.85546875" style="1" customWidth="1"/>
    <col min="11" max="12" width="13.28515625" style="1" customWidth="1"/>
    <col min="13" max="13" width="13.140625" style="1" customWidth="1"/>
    <col min="14" max="14" width="10.85546875" style="4" customWidth="1"/>
    <col min="15" max="15" width="10.42578125" style="5" customWidth="1"/>
    <col min="16" max="16" width="15.42578125" style="1" customWidth="1"/>
    <col min="17" max="17" width="13.5703125" style="4" customWidth="1"/>
    <col min="18" max="18" width="11.85546875" style="1" customWidth="1"/>
    <col min="19" max="19" width="9.85546875" style="1" customWidth="1"/>
    <col min="20" max="20" width="11.28515625" style="1" customWidth="1"/>
    <col min="21" max="21" width="14.7109375" style="1" customWidth="1"/>
    <col min="22" max="22" width="13.7109375" style="1" customWidth="1"/>
    <col min="23" max="23" width="12.28515625" style="1" customWidth="1"/>
    <col min="24" max="24" width="8.28515625" style="1" customWidth="1"/>
    <col min="25" max="25" width="9.42578125" style="1" customWidth="1"/>
    <col min="26" max="26" width="15.85546875" style="1" customWidth="1"/>
    <col min="27" max="27" width="14.5703125" style="1" customWidth="1"/>
    <col min="28" max="28" width="10.28515625" style="1" customWidth="1"/>
    <col min="29" max="29" width="10.28515625" style="4" customWidth="1"/>
    <col min="30" max="30" width="16.7109375" style="4" customWidth="1"/>
    <col min="31" max="31" width="12.7109375" style="1" customWidth="1"/>
    <col min="32" max="32" width="10.42578125" style="1" customWidth="1"/>
    <col min="33" max="33" width="7.85546875" style="1" customWidth="1"/>
    <col min="34" max="34" width="7.5703125" style="1" customWidth="1"/>
    <col min="35" max="35" width="18.85546875" style="4" customWidth="1"/>
    <col min="36" max="36" width="14.28515625" style="4" customWidth="1"/>
    <col min="37" max="37" width="11.28515625" style="1" customWidth="1"/>
    <col min="38" max="38" width="10.42578125" style="1" customWidth="1"/>
    <col min="39" max="39" width="10.140625" style="1" customWidth="1"/>
    <col min="40" max="46" width="0" style="1" hidden="1" customWidth="1"/>
    <col min="47" max="47" width="17.85546875" style="1" customWidth="1"/>
    <col min="48" max="48" width="13.7109375" style="1" customWidth="1"/>
    <col min="49" max="16384" width="6.42578125" style="1"/>
  </cols>
  <sheetData>
    <row r="1" spans="1:115" ht="191.25" customHeight="1" thickBot="1" x14ac:dyDescent="0.3">
      <c r="A1" s="11" t="s">
        <v>19</v>
      </c>
      <c r="B1" s="12" t="s">
        <v>22</v>
      </c>
      <c r="C1" s="156" t="s">
        <v>1</v>
      </c>
      <c r="D1" s="130" t="s">
        <v>2</v>
      </c>
      <c r="E1" s="130" t="s">
        <v>3</v>
      </c>
      <c r="F1" s="130" t="s">
        <v>4</v>
      </c>
      <c r="G1" s="130" t="s">
        <v>18</v>
      </c>
      <c r="H1" s="159" t="s">
        <v>5</v>
      </c>
      <c r="I1" s="130" t="s">
        <v>6</v>
      </c>
      <c r="J1" s="130" t="s">
        <v>7</v>
      </c>
      <c r="K1" s="140" t="s">
        <v>13</v>
      </c>
      <c r="L1" s="136" t="s">
        <v>18</v>
      </c>
      <c r="M1" s="146" t="s">
        <v>35</v>
      </c>
      <c r="N1" s="140" t="s">
        <v>8</v>
      </c>
      <c r="O1" s="140" t="s">
        <v>9</v>
      </c>
      <c r="P1" s="140" t="s">
        <v>4</v>
      </c>
      <c r="Q1" s="130" t="s">
        <v>18</v>
      </c>
      <c r="R1" s="146" t="s">
        <v>10</v>
      </c>
      <c r="S1" s="140" t="s">
        <v>11</v>
      </c>
      <c r="T1" s="148" t="s">
        <v>12</v>
      </c>
      <c r="U1" s="140" t="s">
        <v>13</v>
      </c>
      <c r="V1" s="136" t="s">
        <v>18</v>
      </c>
      <c r="W1" s="146" t="s">
        <v>14</v>
      </c>
      <c r="X1" s="153" t="s">
        <v>27</v>
      </c>
      <c r="Y1" s="140" t="s">
        <v>56</v>
      </c>
      <c r="Z1" s="140" t="s">
        <v>15</v>
      </c>
      <c r="AA1" s="130" t="s">
        <v>18</v>
      </c>
      <c r="AB1" s="146" t="s">
        <v>28</v>
      </c>
      <c r="AC1" s="140" t="s">
        <v>16</v>
      </c>
      <c r="AD1" s="133" t="s">
        <v>4</v>
      </c>
      <c r="AE1" s="136" t="s">
        <v>18</v>
      </c>
      <c r="AF1" s="146" t="s">
        <v>29</v>
      </c>
      <c r="AG1" s="133" t="s">
        <v>30</v>
      </c>
      <c r="AH1" s="133" t="s">
        <v>31</v>
      </c>
      <c r="AI1" s="133" t="s">
        <v>17</v>
      </c>
      <c r="AJ1" s="136" t="s">
        <v>18</v>
      </c>
      <c r="AK1" s="138" t="s">
        <v>32</v>
      </c>
      <c r="AL1" s="133" t="s">
        <v>57</v>
      </c>
      <c r="AM1" s="143" t="s">
        <v>33</v>
      </c>
      <c r="AN1" s="94" t="s">
        <v>0</v>
      </c>
      <c r="AO1" s="13"/>
      <c r="AP1" s="13"/>
      <c r="AQ1" s="13"/>
      <c r="AR1" s="13"/>
      <c r="AS1" s="13"/>
      <c r="AT1" s="97"/>
      <c r="AU1" s="133" t="s">
        <v>4</v>
      </c>
      <c r="AV1" s="130" t="s">
        <v>18</v>
      </c>
    </row>
    <row r="2" spans="1:115" ht="200.25" customHeight="1" x14ac:dyDescent="0.25">
      <c r="A2" s="14" t="s">
        <v>26</v>
      </c>
      <c r="B2" s="15" t="s">
        <v>23</v>
      </c>
      <c r="C2" s="157"/>
      <c r="D2" s="131"/>
      <c r="E2" s="131"/>
      <c r="F2" s="131"/>
      <c r="G2" s="131"/>
      <c r="H2" s="160"/>
      <c r="I2" s="131"/>
      <c r="J2" s="131"/>
      <c r="K2" s="141"/>
      <c r="L2" s="137"/>
      <c r="M2" s="147"/>
      <c r="N2" s="141"/>
      <c r="O2" s="141"/>
      <c r="P2" s="141"/>
      <c r="Q2" s="131"/>
      <c r="R2" s="147"/>
      <c r="S2" s="141"/>
      <c r="T2" s="149"/>
      <c r="U2" s="141"/>
      <c r="V2" s="137"/>
      <c r="W2" s="147"/>
      <c r="X2" s="154"/>
      <c r="Y2" s="141"/>
      <c r="Z2" s="141"/>
      <c r="AA2" s="131"/>
      <c r="AB2" s="147"/>
      <c r="AC2" s="141"/>
      <c r="AD2" s="134"/>
      <c r="AE2" s="137"/>
      <c r="AF2" s="147"/>
      <c r="AG2" s="134"/>
      <c r="AH2" s="134"/>
      <c r="AI2" s="134"/>
      <c r="AJ2" s="137"/>
      <c r="AK2" s="139"/>
      <c r="AL2" s="134"/>
      <c r="AM2" s="144"/>
      <c r="AN2" s="95"/>
      <c r="AO2" s="16"/>
      <c r="AP2" s="16"/>
      <c r="AQ2" s="16"/>
      <c r="AR2" s="16"/>
      <c r="AS2" s="16"/>
      <c r="AT2" s="16"/>
      <c r="AU2" s="134"/>
      <c r="AV2" s="131"/>
    </row>
    <row r="3" spans="1:115" ht="195.75" customHeight="1" x14ac:dyDescent="0.25">
      <c r="A3" s="17" t="s">
        <v>20</v>
      </c>
      <c r="B3" s="15" t="s">
        <v>24</v>
      </c>
      <c r="C3" s="157"/>
      <c r="D3" s="131"/>
      <c r="E3" s="131"/>
      <c r="F3" s="131"/>
      <c r="G3" s="131"/>
      <c r="H3" s="160"/>
      <c r="I3" s="131"/>
      <c r="J3" s="131"/>
      <c r="K3" s="141"/>
      <c r="L3" s="137"/>
      <c r="M3" s="147"/>
      <c r="N3" s="141"/>
      <c r="O3" s="141"/>
      <c r="P3" s="141"/>
      <c r="Q3" s="131"/>
      <c r="R3" s="147"/>
      <c r="S3" s="141"/>
      <c r="T3" s="149"/>
      <c r="U3" s="141"/>
      <c r="V3" s="137"/>
      <c r="W3" s="147"/>
      <c r="X3" s="154"/>
      <c r="Y3" s="141"/>
      <c r="Z3" s="141"/>
      <c r="AA3" s="131"/>
      <c r="AB3" s="147"/>
      <c r="AC3" s="141"/>
      <c r="AD3" s="134"/>
      <c r="AE3" s="137"/>
      <c r="AF3" s="147"/>
      <c r="AG3" s="134"/>
      <c r="AH3" s="134"/>
      <c r="AI3" s="134"/>
      <c r="AJ3" s="137"/>
      <c r="AK3" s="139"/>
      <c r="AL3" s="134"/>
      <c r="AM3" s="144"/>
      <c r="AN3" s="95"/>
      <c r="AO3" s="16"/>
      <c r="AP3" s="16"/>
      <c r="AQ3" s="16"/>
      <c r="AR3" s="16"/>
      <c r="AS3" s="16"/>
      <c r="AT3" s="16"/>
      <c r="AU3" s="134"/>
      <c r="AV3" s="131"/>
    </row>
    <row r="4" spans="1:115" ht="218.25" customHeight="1" thickBot="1" x14ac:dyDescent="0.3">
      <c r="A4" s="18" t="s">
        <v>21</v>
      </c>
      <c r="B4" s="19" t="s">
        <v>25</v>
      </c>
      <c r="C4" s="158"/>
      <c r="D4" s="132"/>
      <c r="E4" s="132"/>
      <c r="F4" s="132"/>
      <c r="G4" s="132"/>
      <c r="H4" s="161"/>
      <c r="I4" s="132"/>
      <c r="J4" s="132"/>
      <c r="K4" s="142"/>
      <c r="L4" s="151"/>
      <c r="M4" s="152"/>
      <c r="N4" s="142"/>
      <c r="O4" s="142"/>
      <c r="P4" s="142"/>
      <c r="Q4" s="132"/>
      <c r="R4" s="152"/>
      <c r="S4" s="142"/>
      <c r="T4" s="150"/>
      <c r="U4" s="142"/>
      <c r="V4" s="151"/>
      <c r="W4" s="152"/>
      <c r="X4" s="155"/>
      <c r="Y4" s="142"/>
      <c r="Z4" s="142"/>
      <c r="AA4" s="132"/>
      <c r="AB4" s="147"/>
      <c r="AC4" s="142"/>
      <c r="AD4" s="135"/>
      <c r="AE4" s="137"/>
      <c r="AF4" s="147"/>
      <c r="AG4" s="135"/>
      <c r="AH4" s="135"/>
      <c r="AI4" s="135"/>
      <c r="AJ4" s="137"/>
      <c r="AK4" s="139"/>
      <c r="AL4" s="135"/>
      <c r="AM4" s="145"/>
      <c r="AN4" s="96"/>
      <c r="AO4" s="16"/>
      <c r="AP4" s="16"/>
      <c r="AQ4" s="16"/>
      <c r="AR4" s="16"/>
      <c r="AS4" s="16"/>
      <c r="AT4" s="16"/>
      <c r="AU4" s="135"/>
      <c r="AV4" s="132"/>
    </row>
    <row r="5" spans="1:115" s="2" customFormat="1" ht="27.75" customHeight="1" x14ac:dyDescent="0.4">
      <c r="A5" s="20" t="s">
        <v>36</v>
      </c>
      <c r="B5" s="21">
        <f>(G5+L5+Q5+V5+AA5+AE5+AJ5+AV5)/8</f>
        <v>60.759229282521211</v>
      </c>
      <c r="C5" s="22">
        <f t="shared" ref="C5:C23" si="0">(D5+E5)/F5*100000</f>
        <v>177.82664908445048</v>
      </c>
      <c r="D5" s="74">
        <v>132</v>
      </c>
      <c r="E5" s="25">
        <v>282</v>
      </c>
      <c r="F5" s="39">
        <v>232811</v>
      </c>
      <c r="G5" s="24">
        <f>(C5-C23)/(C8-C23)*100</f>
        <v>52.856159886699317</v>
      </c>
      <c r="H5" s="22">
        <f>(I5+J5)/K5*100000</f>
        <v>319.29582326544698</v>
      </c>
      <c r="I5" s="77">
        <v>14</v>
      </c>
      <c r="J5" s="127">
        <v>23</v>
      </c>
      <c r="K5" s="39">
        <v>11588</v>
      </c>
      <c r="L5" s="80">
        <f>(H5-H22)/(H5-H22)*100</f>
        <v>100</v>
      </c>
      <c r="M5" s="26">
        <f t="shared" ref="M5:M13" si="1">(N5+O5)/P5*100000</f>
        <v>136.16195111055748</v>
      </c>
      <c r="N5" s="82">
        <v>121</v>
      </c>
      <c r="O5" s="83">
        <v>196</v>
      </c>
      <c r="P5" s="39">
        <v>232811</v>
      </c>
      <c r="Q5" s="85">
        <f>(M5-M23)/(M8-M23)*100</f>
        <v>49.405343161523795</v>
      </c>
      <c r="R5" s="90">
        <f>(S5+T5)/U5*100000</f>
        <v>241.6292716603383</v>
      </c>
      <c r="S5" s="82">
        <v>6</v>
      </c>
      <c r="T5" s="25">
        <v>22</v>
      </c>
      <c r="U5" s="39">
        <v>11588</v>
      </c>
      <c r="V5" s="91">
        <f>(R5-R9)/(R18-R9)*100</f>
        <v>50.858688693605266</v>
      </c>
      <c r="W5" s="29">
        <f>(X5+Y5)/Z5*100000</f>
        <v>21.047115471348004</v>
      </c>
      <c r="X5" s="25">
        <v>32</v>
      </c>
      <c r="Y5" s="118">
        <v>17</v>
      </c>
      <c r="Z5" s="39">
        <v>232811</v>
      </c>
      <c r="AA5" s="119">
        <f>(W5-W14)/(W15-W14)*100</f>
        <v>37.098060863483724</v>
      </c>
      <c r="AB5" s="31">
        <f>AC5/AD5*100000</f>
        <v>10.308791251272492</v>
      </c>
      <c r="AC5" s="27">
        <v>24</v>
      </c>
      <c r="AD5" s="28">
        <v>232811</v>
      </c>
      <c r="AE5" s="80">
        <f>(AB5-AB9)/(AB5-AB9)*100</f>
        <v>100</v>
      </c>
      <c r="AF5" s="32">
        <f>(AG5+AH5)/AI5*100000</f>
        <v>9.818360333824252</v>
      </c>
      <c r="AG5" s="33">
        <v>3</v>
      </c>
      <c r="AH5" s="34">
        <v>2</v>
      </c>
      <c r="AI5" s="28">
        <v>50925</v>
      </c>
      <c r="AJ5" s="129">
        <f>(AF5-AF5)/(AF18-AF5)*100</f>
        <v>0</v>
      </c>
      <c r="AK5" s="22">
        <f>(AL5+AM5)/AU5*100000</f>
        <v>6.4429945320453079</v>
      </c>
      <c r="AL5" s="35">
        <v>15</v>
      </c>
      <c r="AM5" s="23">
        <v>0</v>
      </c>
      <c r="AN5" s="33"/>
      <c r="AO5" s="33"/>
      <c r="AP5" s="33"/>
      <c r="AQ5" s="33"/>
      <c r="AR5" s="33"/>
      <c r="AS5" s="33"/>
      <c r="AT5" s="33"/>
      <c r="AU5" s="28">
        <v>232811</v>
      </c>
      <c r="AV5" s="80">
        <f>(AK5-AK9)/(AK12-AK9)*100</f>
        <v>95.855581654857573</v>
      </c>
      <c r="AW5" s="6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</row>
    <row r="6" spans="1:115" s="2" customFormat="1" ht="27" customHeight="1" x14ac:dyDescent="0.4">
      <c r="A6" s="36" t="s">
        <v>50</v>
      </c>
      <c r="B6" s="37">
        <f>(G6+L6+Q6+V6+AA6+AE6+AJ6+AV6)/8</f>
        <v>33.960181950245882</v>
      </c>
      <c r="C6" s="38">
        <f t="shared" si="0"/>
        <v>287.20742594045623</v>
      </c>
      <c r="D6" s="74">
        <v>54</v>
      </c>
      <c r="E6" s="25">
        <v>140</v>
      </c>
      <c r="F6" s="39">
        <v>67547</v>
      </c>
      <c r="G6" s="40">
        <f>(C6-C23)/(C8-C23)*100</f>
        <v>86.230114436271222</v>
      </c>
      <c r="H6" s="38">
        <f>(I6+J6)/K6*100000</f>
        <v>0</v>
      </c>
      <c r="I6" s="77">
        <v>0</v>
      </c>
      <c r="J6" s="82">
        <v>0</v>
      </c>
      <c r="K6" s="39">
        <v>3040</v>
      </c>
      <c r="L6" s="43">
        <f>(H6-H6)/(H5-H6)*100</f>
        <v>0</v>
      </c>
      <c r="M6" s="42">
        <f t="shared" si="1"/>
        <v>182.09542984884598</v>
      </c>
      <c r="N6" s="82">
        <v>30</v>
      </c>
      <c r="O6" s="83">
        <v>93</v>
      </c>
      <c r="P6" s="39">
        <v>67547</v>
      </c>
      <c r="Q6" s="84">
        <f>(M6-M23)/(M8-M23)*100</f>
        <v>66.653957315196607</v>
      </c>
      <c r="R6" s="90">
        <f t="shared" ref="R6:R10" si="2">(S6+T6)/U6*100000</f>
        <v>0</v>
      </c>
      <c r="S6" s="82">
        <v>0</v>
      </c>
      <c r="T6" s="25">
        <v>0</v>
      </c>
      <c r="U6" s="39">
        <v>3040</v>
      </c>
      <c r="V6" s="43">
        <f>(R6-R6)/(R18-R6)*100</f>
        <v>0</v>
      </c>
      <c r="W6" s="29">
        <f>(X6+Y6)/Z6*100000</f>
        <v>14.804506491776097</v>
      </c>
      <c r="X6" s="25">
        <v>8</v>
      </c>
      <c r="Y6" s="118">
        <v>2</v>
      </c>
      <c r="Z6" s="39">
        <v>67547</v>
      </c>
      <c r="AA6" s="47">
        <f>(W6-W14)/(W15-W14)*100</f>
        <v>22.216624505592097</v>
      </c>
      <c r="AB6" s="44">
        <f>AC6/AD6*100000</f>
        <v>4.4413519475328291</v>
      </c>
      <c r="AC6" s="30">
        <v>3</v>
      </c>
      <c r="AD6" s="39">
        <v>67547</v>
      </c>
      <c r="AE6" s="41">
        <f>(AB6-AB9)/(AB5-AB9)*100</f>
        <v>36.462657268538919</v>
      </c>
      <c r="AF6" s="45">
        <v>0</v>
      </c>
      <c r="AG6" s="46">
        <v>0</v>
      </c>
      <c r="AH6" s="46">
        <v>0</v>
      </c>
      <c r="AI6" s="39">
        <v>13360</v>
      </c>
      <c r="AJ6" s="47">
        <v>0</v>
      </c>
      <c r="AK6" s="38">
        <f>(AL6+AM6)/AU6*100000</f>
        <v>4.4413519475328291</v>
      </c>
      <c r="AL6" s="48">
        <v>2</v>
      </c>
      <c r="AM6" s="30">
        <v>1</v>
      </c>
      <c r="AN6" s="46"/>
      <c r="AO6" s="46"/>
      <c r="AP6" s="46"/>
      <c r="AQ6" s="46"/>
      <c r="AR6" s="46"/>
      <c r="AS6" s="46"/>
      <c r="AT6" s="46"/>
      <c r="AU6" s="39">
        <v>67547</v>
      </c>
      <c r="AV6" s="81">
        <f>(AK6-AK9)/(AK12-AK9)*100</f>
        <v>60.118102076368189</v>
      </c>
      <c r="AW6" s="6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</row>
    <row r="7" spans="1:115" ht="30" customHeight="1" x14ac:dyDescent="0.4">
      <c r="A7" s="36" t="s">
        <v>51</v>
      </c>
      <c r="B7" s="49">
        <f>(G7+L7+Q7+V7+AA7+AE7+AJ7+AV7)/8</f>
        <v>13.44172007034947</v>
      </c>
      <c r="C7" s="38">
        <f t="shared" si="0"/>
        <v>148.53857211308096</v>
      </c>
      <c r="D7" s="74">
        <v>12</v>
      </c>
      <c r="E7" s="25">
        <v>19</v>
      </c>
      <c r="F7" s="39">
        <v>20870</v>
      </c>
      <c r="G7" s="41">
        <f>(C7-C23)/(C8-C23)*100</f>
        <v>43.919864334752148</v>
      </c>
      <c r="H7" s="38">
        <f>(I7+J7)/K7*100000</f>
        <v>105.15247108307045</v>
      </c>
      <c r="I7" s="77">
        <v>0</v>
      </c>
      <c r="J7" s="82">
        <v>1</v>
      </c>
      <c r="K7" s="39">
        <v>951</v>
      </c>
      <c r="L7" s="43">
        <f>(H7-H22)/(H5-H22)*100</f>
        <v>3.1306065625819341</v>
      </c>
      <c r="M7" s="42">
        <f t="shared" si="1"/>
        <v>95.831336847149018</v>
      </c>
      <c r="N7" s="82">
        <v>5</v>
      </c>
      <c r="O7" s="83">
        <v>15</v>
      </c>
      <c r="P7" s="39">
        <v>20870</v>
      </c>
      <c r="Q7" s="85">
        <f>(M7-M23)/(M8-M23)*100</f>
        <v>34.260676937272002</v>
      </c>
      <c r="R7" s="90">
        <f>(S7+T7)/U7*100000</f>
        <v>105.15247108307045</v>
      </c>
      <c r="S7" s="82">
        <v>0</v>
      </c>
      <c r="T7" s="25">
        <v>1</v>
      </c>
      <c r="U7" s="39">
        <v>951</v>
      </c>
      <c r="V7" s="43">
        <f>(R7-R9)/(R18-R9)*100</f>
        <v>5.0305806856064645</v>
      </c>
      <c r="W7" s="29">
        <f>(X7+Y7)/Z7*100000</f>
        <v>14.374700527072353</v>
      </c>
      <c r="X7" s="25">
        <v>1</v>
      </c>
      <c r="Y7" s="118">
        <v>2</v>
      </c>
      <c r="Z7" s="39">
        <v>20870</v>
      </c>
      <c r="AA7" s="47">
        <f>(W7-W14)/(W15-W14)*100</f>
        <v>21.192032042583204</v>
      </c>
      <c r="AB7" s="44">
        <f t="shared" ref="AB7:AB11" si="3">AC7/AD7*100000</f>
        <v>0</v>
      </c>
      <c r="AC7" s="30">
        <v>0</v>
      </c>
      <c r="AD7" s="39">
        <v>20870</v>
      </c>
      <c r="AE7" s="43">
        <v>0</v>
      </c>
      <c r="AF7" s="51">
        <v>0</v>
      </c>
      <c r="AG7" s="46">
        <v>0</v>
      </c>
      <c r="AH7" s="46">
        <v>0</v>
      </c>
      <c r="AI7" s="39">
        <v>3810</v>
      </c>
      <c r="AJ7" s="47">
        <v>0</v>
      </c>
      <c r="AK7" s="38">
        <v>0</v>
      </c>
      <c r="AL7" s="48">
        <v>0</v>
      </c>
      <c r="AM7" s="30">
        <v>0</v>
      </c>
      <c r="AN7" s="46"/>
      <c r="AO7" s="46"/>
      <c r="AP7" s="46"/>
      <c r="AQ7" s="46"/>
      <c r="AR7" s="46"/>
      <c r="AS7" s="46"/>
      <c r="AT7" s="46"/>
      <c r="AU7" s="39">
        <v>20870</v>
      </c>
      <c r="AV7" s="43">
        <v>0</v>
      </c>
      <c r="AW7" s="6"/>
    </row>
    <row r="8" spans="1:115" ht="28.5" customHeight="1" x14ac:dyDescent="0.4">
      <c r="A8" s="36" t="s">
        <v>52</v>
      </c>
      <c r="B8" s="37">
        <f>(G8+L8+Q8+V8+AA8+AE8+AJ8+AV8)/8</f>
        <v>35.352685737628185</v>
      </c>
      <c r="C8" s="38">
        <f t="shared" si="0"/>
        <v>332.33725249252939</v>
      </c>
      <c r="D8" s="74">
        <v>47</v>
      </c>
      <c r="E8" s="25">
        <v>72</v>
      </c>
      <c r="F8" s="73">
        <v>35807</v>
      </c>
      <c r="G8" s="40">
        <f>(C8-C23)/(C8-C23)*100</f>
        <v>100</v>
      </c>
      <c r="H8" s="38">
        <f t="shared" ref="H8" si="4">(I8+J8)/K8*100000</f>
        <v>0</v>
      </c>
      <c r="I8" s="77">
        <v>0</v>
      </c>
      <c r="J8" s="82">
        <v>0</v>
      </c>
      <c r="K8" s="73">
        <v>2130</v>
      </c>
      <c r="L8" s="43">
        <f>(H8-H6)/(H5-H6)*100</f>
        <v>0</v>
      </c>
      <c r="M8" s="42">
        <f t="shared" si="1"/>
        <v>270.89675203172561</v>
      </c>
      <c r="N8" s="82">
        <v>32</v>
      </c>
      <c r="O8" s="83">
        <v>65</v>
      </c>
      <c r="P8" s="73">
        <v>35807</v>
      </c>
      <c r="Q8" s="86">
        <f>(M8-M23)/(M8-M23)*100</f>
        <v>100</v>
      </c>
      <c r="R8" s="90">
        <f t="shared" si="2"/>
        <v>0</v>
      </c>
      <c r="S8" s="82">
        <v>0</v>
      </c>
      <c r="T8" s="25">
        <v>0</v>
      </c>
      <c r="U8" s="73">
        <v>2130</v>
      </c>
      <c r="V8" s="43">
        <v>0</v>
      </c>
      <c r="W8" s="29">
        <f>(X8+Y8)/Z8*100000</f>
        <v>19.549250146619375</v>
      </c>
      <c r="X8" s="25">
        <v>4</v>
      </c>
      <c r="Y8" s="118">
        <v>3</v>
      </c>
      <c r="Z8" s="73">
        <v>35807</v>
      </c>
      <c r="AA8" s="120">
        <f>(W8-W14)/(W15-W14)*100</f>
        <v>33.527376302656023</v>
      </c>
      <c r="AB8" s="44">
        <f>AC8/AD8*100000</f>
        <v>2.7927500209456251</v>
      </c>
      <c r="AC8" s="30">
        <v>1</v>
      </c>
      <c r="AD8" s="73">
        <v>35807</v>
      </c>
      <c r="AE8" s="43">
        <f>(AB8-AB9)/(AB5-AB9)*100</f>
        <v>18.610272230562249</v>
      </c>
      <c r="AF8" s="51">
        <v>0</v>
      </c>
      <c r="AG8" s="46">
        <v>0</v>
      </c>
      <c r="AH8" s="46">
        <v>0</v>
      </c>
      <c r="AI8" s="73">
        <v>8642</v>
      </c>
      <c r="AJ8" s="47">
        <v>0</v>
      </c>
      <c r="AK8" s="38">
        <f>(AL8+AM8)/AU8*100000</f>
        <v>2.7927500209456251</v>
      </c>
      <c r="AL8" s="48">
        <v>1</v>
      </c>
      <c r="AM8" s="30">
        <v>0</v>
      </c>
      <c r="AN8" s="46"/>
      <c r="AO8" s="46"/>
      <c r="AP8" s="46"/>
      <c r="AQ8" s="46"/>
      <c r="AR8" s="46"/>
      <c r="AS8" s="46"/>
      <c r="AT8" s="46"/>
      <c r="AU8" s="73">
        <v>35807</v>
      </c>
      <c r="AV8" s="41">
        <f>(AK8-AK9)/(AK12-AK9)*100</f>
        <v>30.683837367807204</v>
      </c>
      <c r="AW8" s="7"/>
    </row>
    <row r="9" spans="1:115" ht="27.75" customHeight="1" x14ac:dyDescent="0.4">
      <c r="A9" s="36" t="s">
        <v>53</v>
      </c>
      <c r="B9" s="37">
        <f>(G9+L9+Q9+V9+AE9+AJ9+AV9+AA9)/8</f>
        <v>34.741363976356368</v>
      </c>
      <c r="C9" s="38">
        <f t="shared" si="0"/>
        <v>324.39632207613647</v>
      </c>
      <c r="D9" s="74">
        <v>74</v>
      </c>
      <c r="E9" s="25">
        <v>228</v>
      </c>
      <c r="F9" s="73">
        <v>93096</v>
      </c>
      <c r="G9" s="40">
        <f>(C9-C23)/(C8-C23)*100</f>
        <v>97.577085677980733</v>
      </c>
      <c r="H9" s="38">
        <f>(I9+J9)/K9*100000</f>
        <v>135.25698827772769</v>
      </c>
      <c r="I9" s="77">
        <v>4</v>
      </c>
      <c r="J9" s="82">
        <v>2</v>
      </c>
      <c r="K9" s="73">
        <v>4436</v>
      </c>
      <c r="L9" s="43">
        <f>(H9-H22)/(H5-H22)*100</f>
        <v>16.748616604234609</v>
      </c>
      <c r="M9" s="42">
        <f t="shared" si="1"/>
        <v>248.13096158803816</v>
      </c>
      <c r="N9" s="82">
        <v>95</v>
      </c>
      <c r="O9" s="83">
        <v>136</v>
      </c>
      <c r="P9" s="73">
        <v>93096</v>
      </c>
      <c r="Q9" s="87">
        <f>(M9-M23)/(M8-M23)*100</f>
        <v>91.451151838425545</v>
      </c>
      <c r="R9" s="90">
        <f>(S9+T9)/U9*100000</f>
        <v>90.171325518485119</v>
      </c>
      <c r="S9" s="82">
        <v>3</v>
      </c>
      <c r="T9" s="30">
        <v>1</v>
      </c>
      <c r="U9" s="73">
        <v>4436</v>
      </c>
      <c r="V9" s="43">
        <f>(R9-R9)/(R18-R9)*100</f>
        <v>0</v>
      </c>
      <c r="W9" s="29">
        <f>(X9+Y9)/Z9*100000</f>
        <v>29.002320185614849</v>
      </c>
      <c r="X9" s="25">
        <v>15</v>
      </c>
      <c r="Y9" s="118">
        <v>12</v>
      </c>
      <c r="Z9" s="73">
        <v>93096</v>
      </c>
      <c r="AA9" s="121">
        <f>(W9-W14)/(W15-W14)*100</f>
        <v>56.062066627221284</v>
      </c>
      <c r="AB9" s="44">
        <f>AC9/AD9*100000</f>
        <v>1.074160006874624</v>
      </c>
      <c r="AC9" s="30">
        <v>1</v>
      </c>
      <c r="AD9" s="73">
        <v>93096</v>
      </c>
      <c r="AE9" s="43">
        <f>(AB9-AB9)/(AB5-AB9)*100</f>
        <v>0</v>
      </c>
      <c r="AF9" s="51">
        <v>0</v>
      </c>
      <c r="AG9" s="46">
        <v>0</v>
      </c>
      <c r="AH9" s="46">
        <v>0</v>
      </c>
      <c r="AI9" s="73">
        <v>18964</v>
      </c>
      <c r="AJ9" s="47">
        <v>0</v>
      </c>
      <c r="AK9" s="38">
        <f>(AL9+AM9)/AU9*100000</f>
        <v>1.074160006874624</v>
      </c>
      <c r="AL9" s="48">
        <v>1</v>
      </c>
      <c r="AM9" s="30">
        <v>0</v>
      </c>
      <c r="AN9" s="46"/>
      <c r="AO9" s="46"/>
      <c r="AP9" s="46"/>
      <c r="AQ9" s="46"/>
      <c r="AR9" s="46"/>
      <c r="AS9" s="46"/>
      <c r="AT9" s="46"/>
      <c r="AU9" s="73">
        <v>93096</v>
      </c>
      <c r="AV9" s="43">
        <f>(AK9-AK7)/(AK12-AK7)*100</f>
        <v>16.091991062988743</v>
      </c>
      <c r="AW9" s="6"/>
    </row>
    <row r="10" spans="1:115" ht="26.25" customHeight="1" x14ac:dyDescent="0.4">
      <c r="A10" s="36" t="s">
        <v>54</v>
      </c>
      <c r="B10" s="49">
        <f>(G10+L10+Q10+V10+AE10+AJ10+AV10+AA10)/8</f>
        <v>7.1716773899210082</v>
      </c>
      <c r="C10" s="38">
        <f t="shared" si="0"/>
        <v>88.8888888888889</v>
      </c>
      <c r="D10" s="74">
        <v>0</v>
      </c>
      <c r="E10" s="25">
        <v>9</v>
      </c>
      <c r="F10" s="73">
        <v>10125</v>
      </c>
      <c r="G10" s="41">
        <f>(C10-C23)/(C8-C23)*100</f>
        <v>25.719721000231289</v>
      </c>
      <c r="H10" s="38">
        <f>(I10+J10)/K10*100000</f>
        <v>0</v>
      </c>
      <c r="I10" s="77">
        <v>0</v>
      </c>
      <c r="J10" s="82">
        <v>0</v>
      </c>
      <c r="K10" s="73">
        <v>538</v>
      </c>
      <c r="L10" s="43">
        <f>(H10-H6)/(H5-H6)*100</f>
        <v>0</v>
      </c>
      <c r="M10" s="42">
        <f t="shared" si="1"/>
        <v>88.8888888888889</v>
      </c>
      <c r="N10" s="82">
        <v>1</v>
      </c>
      <c r="O10" s="83">
        <v>8</v>
      </c>
      <c r="P10" s="73">
        <v>10125</v>
      </c>
      <c r="Q10" s="85">
        <f>(M10-M23)/(M8-M23)*100</f>
        <v>31.653698119136781</v>
      </c>
      <c r="R10" s="90">
        <f t="shared" si="2"/>
        <v>0</v>
      </c>
      <c r="S10" s="82">
        <v>0</v>
      </c>
      <c r="T10" s="25">
        <v>0</v>
      </c>
      <c r="U10" s="73">
        <v>538</v>
      </c>
      <c r="V10" s="43">
        <v>0</v>
      </c>
      <c r="W10" s="29">
        <f t="shared" ref="W10" si="5">(X10+Y10)/Z10*100000</f>
        <v>0</v>
      </c>
      <c r="X10" s="25">
        <v>0</v>
      </c>
      <c r="Y10" s="118">
        <v>0</v>
      </c>
      <c r="Z10" s="73">
        <v>10125</v>
      </c>
      <c r="AA10" s="47">
        <v>0</v>
      </c>
      <c r="AB10" s="44">
        <f t="shared" si="3"/>
        <v>0</v>
      </c>
      <c r="AC10" s="30">
        <v>0</v>
      </c>
      <c r="AD10" s="73">
        <v>10125</v>
      </c>
      <c r="AE10" s="43">
        <v>0</v>
      </c>
      <c r="AF10" s="51">
        <v>0</v>
      </c>
      <c r="AG10" s="46">
        <v>0</v>
      </c>
      <c r="AH10" s="46">
        <v>0</v>
      </c>
      <c r="AI10" s="73">
        <v>2069</v>
      </c>
      <c r="AJ10" s="47">
        <v>0</v>
      </c>
      <c r="AK10" s="38">
        <v>0</v>
      </c>
      <c r="AL10" s="48">
        <v>0</v>
      </c>
      <c r="AM10" s="30">
        <v>0</v>
      </c>
      <c r="AN10" s="46"/>
      <c r="AO10" s="46"/>
      <c r="AP10" s="46"/>
      <c r="AQ10" s="46"/>
      <c r="AR10" s="46"/>
      <c r="AS10" s="46"/>
      <c r="AT10" s="46"/>
      <c r="AU10" s="73">
        <v>10125</v>
      </c>
      <c r="AV10" s="43">
        <v>0</v>
      </c>
      <c r="AW10" s="6"/>
    </row>
    <row r="11" spans="1:115" ht="27" customHeight="1" x14ac:dyDescent="0.4">
      <c r="A11" s="36" t="s">
        <v>37</v>
      </c>
      <c r="B11" s="49">
        <f>(G11+L11+Q11+V11+AE11+AJ11+AV11+AA11)/8</f>
        <v>0</v>
      </c>
      <c r="C11" s="38">
        <f t="shared" si="0"/>
        <v>0</v>
      </c>
      <c r="D11" s="74">
        <v>0</v>
      </c>
      <c r="E11" s="25">
        <v>0</v>
      </c>
      <c r="F11" s="73">
        <v>16187</v>
      </c>
      <c r="G11" s="43">
        <f>(C11-C24)/(C8-C24)*100</f>
        <v>0</v>
      </c>
      <c r="H11" s="38">
        <f>(I11+J11)/K11*100000</f>
        <v>0</v>
      </c>
      <c r="I11" s="77">
        <v>0</v>
      </c>
      <c r="J11" s="82">
        <v>0</v>
      </c>
      <c r="K11" s="73">
        <v>840</v>
      </c>
      <c r="L11" s="43">
        <f>(H11-H6)/(H5-H6)*100</f>
        <v>0</v>
      </c>
      <c r="M11" s="42">
        <f t="shared" si="1"/>
        <v>0</v>
      </c>
      <c r="N11" s="82">
        <v>0</v>
      </c>
      <c r="O11" s="83">
        <v>0</v>
      </c>
      <c r="P11" s="73">
        <v>16187</v>
      </c>
      <c r="Q11" s="88">
        <f>(M11-M11)/(M8-M11)*100</f>
        <v>0</v>
      </c>
      <c r="R11" s="90">
        <v>0</v>
      </c>
      <c r="S11" s="82">
        <v>0</v>
      </c>
      <c r="T11" s="25">
        <v>0</v>
      </c>
      <c r="U11" s="73">
        <v>840</v>
      </c>
      <c r="V11" s="43">
        <v>0</v>
      </c>
      <c r="W11" s="29">
        <v>0</v>
      </c>
      <c r="X11" s="25">
        <v>0</v>
      </c>
      <c r="Y11" s="118">
        <v>0</v>
      </c>
      <c r="Z11" s="73">
        <v>16187</v>
      </c>
      <c r="AA11" s="47">
        <v>0</v>
      </c>
      <c r="AB11" s="44">
        <f t="shared" si="3"/>
        <v>0</v>
      </c>
      <c r="AC11" s="30">
        <v>0</v>
      </c>
      <c r="AD11" s="73">
        <v>16187</v>
      </c>
      <c r="AE11" s="43">
        <v>0</v>
      </c>
      <c r="AF11" s="51">
        <v>0</v>
      </c>
      <c r="AG11" s="46">
        <v>0</v>
      </c>
      <c r="AH11" s="46">
        <v>0</v>
      </c>
      <c r="AI11" s="73">
        <v>4273</v>
      </c>
      <c r="AJ11" s="47">
        <v>0</v>
      </c>
      <c r="AK11" s="38">
        <v>0</v>
      </c>
      <c r="AL11" s="48">
        <v>0</v>
      </c>
      <c r="AM11" s="30">
        <v>0</v>
      </c>
      <c r="AN11" s="46"/>
      <c r="AO11" s="46"/>
      <c r="AP11" s="46"/>
      <c r="AQ11" s="46"/>
      <c r="AR11" s="46"/>
      <c r="AS11" s="46"/>
      <c r="AT11" s="46"/>
      <c r="AU11" s="73">
        <v>16187</v>
      </c>
      <c r="AV11" s="43">
        <v>0</v>
      </c>
      <c r="AW11" s="6"/>
    </row>
    <row r="12" spans="1:115" ht="27" customHeight="1" x14ac:dyDescent="0.4">
      <c r="A12" s="36" t="s">
        <v>55</v>
      </c>
      <c r="B12" s="37">
        <f>(G12+L12+Q12+V12+AA12+AE12+AJ12+AV12)/8</f>
        <v>32.211770846817771</v>
      </c>
      <c r="C12" s="38">
        <f t="shared" si="0"/>
        <v>86.776583672652023</v>
      </c>
      <c r="D12" s="74">
        <v>1</v>
      </c>
      <c r="E12" s="25">
        <v>12</v>
      </c>
      <c r="F12" s="73">
        <v>14981</v>
      </c>
      <c r="G12" s="126">
        <f>(C12-C23)/(C8-C23)*100</f>
        <v>25.075220382226743</v>
      </c>
      <c r="H12" s="38">
        <f>(I12+J12)/K12*100000</f>
        <v>156.49452269170578</v>
      </c>
      <c r="I12" s="77">
        <v>0</v>
      </c>
      <c r="J12" s="82">
        <v>1</v>
      </c>
      <c r="K12" s="73">
        <v>639</v>
      </c>
      <c r="L12" s="41">
        <f>(H12-H22)/(H5-H22)*100</f>
        <v>26.355578743485449</v>
      </c>
      <c r="M12" s="42">
        <f t="shared" si="1"/>
        <v>66.751218209732329</v>
      </c>
      <c r="N12" s="82">
        <v>0</v>
      </c>
      <c r="O12" s="83">
        <v>10</v>
      </c>
      <c r="P12" s="73">
        <v>14981</v>
      </c>
      <c r="Q12" s="88">
        <f>(M12-M23)/(M8-M23)*100</f>
        <v>23.340717036614151</v>
      </c>
      <c r="R12" s="90">
        <f>(S12+T12)/U12*100000</f>
        <v>156.49452269170578</v>
      </c>
      <c r="S12" s="82">
        <v>0</v>
      </c>
      <c r="T12" s="25">
        <v>1</v>
      </c>
      <c r="U12" s="73">
        <v>639</v>
      </c>
      <c r="V12" s="43">
        <f>(R12-R9)/(R18-R9)*100</f>
        <v>22.270940047201133</v>
      </c>
      <c r="W12" s="29">
        <v>0</v>
      </c>
      <c r="X12" s="25">
        <v>0</v>
      </c>
      <c r="Y12" s="118">
        <v>0</v>
      </c>
      <c r="Z12" s="73">
        <v>14981</v>
      </c>
      <c r="AA12" s="47">
        <v>0</v>
      </c>
      <c r="AB12" s="44">
        <f>AC12/AD12*100000</f>
        <v>6.6751218209732333</v>
      </c>
      <c r="AC12" s="30">
        <v>1</v>
      </c>
      <c r="AD12" s="73">
        <v>14981</v>
      </c>
      <c r="AE12" s="92">
        <f>(AB12-AB9)/(AB5-AB9)*100</f>
        <v>60.651710565014696</v>
      </c>
      <c r="AF12" s="51">
        <v>0</v>
      </c>
      <c r="AG12" s="46">
        <v>0</v>
      </c>
      <c r="AH12" s="46">
        <v>0</v>
      </c>
      <c r="AI12" s="73">
        <v>2837</v>
      </c>
      <c r="AJ12" s="47">
        <v>0</v>
      </c>
      <c r="AK12" s="38">
        <f>(AL12+AM12)/AU12*100000</f>
        <v>6.6751218209732333</v>
      </c>
      <c r="AL12" s="48">
        <v>1</v>
      </c>
      <c r="AM12" s="30">
        <v>0</v>
      </c>
      <c r="AN12" s="46"/>
      <c r="AO12" s="46"/>
      <c r="AP12" s="46"/>
      <c r="AQ12" s="46"/>
      <c r="AR12" s="46"/>
      <c r="AS12" s="46"/>
      <c r="AT12" s="46"/>
      <c r="AU12" s="73">
        <v>14981</v>
      </c>
      <c r="AV12" s="40">
        <f>(AK12-AK9)/(AK12-AK9)*100</f>
        <v>100</v>
      </c>
      <c r="AW12" s="8"/>
    </row>
    <row r="13" spans="1:115" ht="27.75" customHeight="1" x14ac:dyDescent="0.4">
      <c r="A13" s="36" t="s">
        <v>38</v>
      </c>
      <c r="B13" s="49">
        <f>(G13+L13+Q13+V13+AA13+AE13+AJ13+AV13)/8</f>
        <v>2.0813388347647539</v>
      </c>
      <c r="C13" s="38">
        <f t="shared" si="0"/>
        <v>26.773761713520752</v>
      </c>
      <c r="D13" s="74">
        <v>0</v>
      </c>
      <c r="E13" s="25">
        <v>2</v>
      </c>
      <c r="F13" s="73">
        <v>7470</v>
      </c>
      <c r="G13" s="43">
        <f>(C13-C23)/(C8-C23)*100</f>
        <v>6.7673283515609404</v>
      </c>
      <c r="H13" s="38">
        <f>(I13+J13)/K13*100000</f>
        <v>0</v>
      </c>
      <c r="I13" s="77">
        <v>0</v>
      </c>
      <c r="J13" s="82">
        <v>0</v>
      </c>
      <c r="K13" s="73">
        <v>276</v>
      </c>
      <c r="L13" s="43">
        <f>(H13-H6)/(H5-H6)*100</f>
        <v>0</v>
      </c>
      <c r="M13" s="42">
        <f t="shared" si="1"/>
        <v>26.773761713520752</v>
      </c>
      <c r="N13" s="82">
        <v>0</v>
      </c>
      <c r="O13" s="83">
        <v>2</v>
      </c>
      <c r="P13" s="73">
        <v>7470</v>
      </c>
      <c r="Q13" s="88">
        <f>(M13-M11)/(M8-M11)*100</f>
        <v>9.8833823265570899</v>
      </c>
      <c r="R13" s="90">
        <v>0</v>
      </c>
      <c r="S13" s="82">
        <v>0</v>
      </c>
      <c r="T13" s="25">
        <v>0</v>
      </c>
      <c r="U13" s="73">
        <v>276</v>
      </c>
      <c r="V13" s="43">
        <v>0</v>
      </c>
      <c r="W13" s="29">
        <v>0</v>
      </c>
      <c r="X13" s="25">
        <v>0</v>
      </c>
      <c r="Y13" s="118">
        <v>0</v>
      </c>
      <c r="Z13" s="73">
        <v>7470</v>
      </c>
      <c r="AA13" s="47">
        <v>0</v>
      </c>
      <c r="AB13" s="44">
        <v>0</v>
      </c>
      <c r="AC13" s="30">
        <v>0</v>
      </c>
      <c r="AD13" s="73">
        <v>7470</v>
      </c>
      <c r="AE13" s="43">
        <v>0</v>
      </c>
      <c r="AF13" s="51">
        <v>0</v>
      </c>
      <c r="AG13" s="46">
        <v>0</v>
      </c>
      <c r="AH13" s="46">
        <v>0</v>
      </c>
      <c r="AI13" s="73">
        <v>1289</v>
      </c>
      <c r="AJ13" s="47">
        <v>0</v>
      </c>
      <c r="AK13" s="38">
        <v>0</v>
      </c>
      <c r="AL13" s="48">
        <v>0</v>
      </c>
      <c r="AM13" s="30">
        <v>0</v>
      </c>
      <c r="AN13" s="46"/>
      <c r="AO13" s="46"/>
      <c r="AP13" s="46"/>
      <c r="AQ13" s="46"/>
      <c r="AR13" s="46"/>
      <c r="AS13" s="46"/>
      <c r="AT13" s="46"/>
      <c r="AU13" s="73">
        <v>7470</v>
      </c>
      <c r="AV13" s="43">
        <v>0</v>
      </c>
      <c r="AW13" s="8"/>
    </row>
    <row r="14" spans="1:115" ht="26.25" customHeight="1" x14ac:dyDescent="0.4">
      <c r="A14" s="36" t="s">
        <v>39</v>
      </c>
      <c r="B14" s="49">
        <f>(G14+L14+Q14+V14+AA14+AE14+AJ14+AV14)/8</f>
        <v>1.8977444913515389</v>
      </c>
      <c r="C14" s="38">
        <f t="shared" si="0"/>
        <v>16.45458534444932</v>
      </c>
      <c r="D14" s="74">
        <v>0</v>
      </c>
      <c r="E14" s="25">
        <v>3</v>
      </c>
      <c r="F14" s="73">
        <v>18232</v>
      </c>
      <c r="G14" s="43">
        <f>(C14-C23)/(C8-C23)*100</f>
        <v>3.6187703230896249</v>
      </c>
      <c r="H14" s="38">
        <f t="shared" ref="H14:H24" si="6">(I14+J14)/K14*100000</f>
        <v>0</v>
      </c>
      <c r="I14" s="77">
        <v>0</v>
      </c>
      <c r="J14" s="82">
        <v>0</v>
      </c>
      <c r="K14" s="73">
        <v>683</v>
      </c>
      <c r="L14" s="43">
        <f>(H14-H6)/(H5-H6)*100</f>
        <v>0</v>
      </c>
      <c r="M14" s="42">
        <f t="shared" ref="M14" si="7">(N14+O14)/P14*100000</f>
        <v>0</v>
      </c>
      <c r="N14" s="82">
        <v>0</v>
      </c>
      <c r="O14" s="83">
        <v>0</v>
      </c>
      <c r="P14" s="73">
        <v>18232</v>
      </c>
      <c r="Q14" s="88">
        <f>(M14-M11)/(M8-M11)*100</f>
        <v>0</v>
      </c>
      <c r="R14" s="90">
        <v>0</v>
      </c>
      <c r="S14" s="82">
        <v>0</v>
      </c>
      <c r="T14" s="25">
        <v>0</v>
      </c>
      <c r="U14" s="73">
        <v>683</v>
      </c>
      <c r="V14" s="43">
        <v>0</v>
      </c>
      <c r="W14" s="29">
        <f>(X14+Y14)/Z14*100000</f>
        <v>5.4848617814831071</v>
      </c>
      <c r="X14" s="25">
        <v>0</v>
      </c>
      <c r="Y14" s="118">
        <v>1</v>
      </c>
      <c r="Z14" s="73">
        <v>18232</v>
      </c>
      <c r="AA14" s="47">
        <f>(W14-W10)/(W15-W10)*100</f>
        <v>11.563185607722685</v>
      </c>
      <c r="AB14" s="44">
        <v>0</v>
      </c>
      <c r="AC14" s="30">
        <v>0</v>
      </c>
      <c r="AD14" s="73">
        <v>18232</v>
      </c>
      <c r="AE14" s="43">
        <v>0</v>
      </c>
      <c r="AF14" s="51">
        <v>0</v>
      </c>
      <c r="AG14" s="46">
        <v>0</v>
      </c>
      <c r="AH14" s="46">
        <v>0</v>
      </c>
      <c r="AI14" s="73">
        <v>3581</v>
      </c>
      <c r="AJ14" s="47">
        <v>0</v>
      </c>
      <c r="AK14" s="38">
        <v>0</v>
      </c>
      <c r="AL14" s="48">
        <v>0</v>
      </c>
      <c r="AM14" s="30">
        <v>0</v>
      </c>
      <c r="AN14" s="46"/>
      <c r="AO14" s="46"/>
      <c r="AP14" s="46"/>
      <c r="AQ14" s="46"/>
      <c r="AR14" s="46"/>
      <c r="AS14" s="46"/>
      <c r="AT14" s="46"/>
      <c r="AU14" s="73">
        <v>18232</v>
      </c>
      <c r="AV14" s="43">
        <v>0</v>
      </c>
      <c r="AW14" s="8"/>
    </row>
    <row r="15" spans="1:115" ht="30" customHeight="1" x14ac:dyDescent="0.4">
      <c r="A15" s="36" t="s">
        <v>40</v>
      </c>
      <c r="B15" s="37">
        <f>+(G15+L15+Q15+V15+AA15+AE15+AJ15+AV15)/8</f>
        <v>26.16327147313622</v>
      </c>
      <c r="C15" s="38">
        <f t="shared" si="0"/>
        <v>166.01840432596526</v>
      </c>
      <c r="D15" s="74">
        <v>38</v>
      </c>
      <c r="E15" s="25">
        <v>32</v>
      </c>
      <c r="F15" s="73">
        <v>42164</v>
      </c>
      <c r="G15" s="41">
        <f>(C15-C23)/(C8-C23)*100</f>
        <v>49.253261505398712</v>
      </c>
      <c r="H15" s="38">
        <f>(I15+J15)/K15*100000</f>
        <v>157.06806282722513</v>
      </c>
      <c r="I15" s="77">
        <v>1</v>
      </c>
      <c r="J15" s="82">
        <v>2</v>
      </c>
      <c r="K15" s="73">
        <v>1910</v>
      </c>
      <c r="L15" s="41">
        <f>(H15-H22)/(H5-H22)*100</f>
        <v>26.61502403783415</v>
      </c>
      <c r="M15" s="42">
        <f t="shared" ref="M15:M25" si="8">(N15+O15)/P15*100000</f>
        <v>80.637510672611711</v>
      </c>
      <c r="N15" s="82">
        <v>9</v>
      </c>
      <c r="O15" s="83">
        <v>25</v>
      </c>
      <c r="P15" s="73">
        <v>42164</v>
      </c>
      <c r="Q15" s="85">
        <f>(M15-M23)/(M8-M23)*100</f>
        <v>28.555199094068396</v>
      </c>
      <c r="R15" s="90">
        <f>(S15+T15)/U15*100000</f>
        <v>104.71204188481677</v>
      </c>
      <c r="S15" s="82">
        <v>0</v>
      </c>
      <c r="T15" s="25">
        <v>2</v>
      </c>
      <c r="U15" s="73">
        <v>1910</v>
      </c>
      <c r="V15" s="43">
        <f>(R15-R9)/(R18-R9)*100</f>
        <v>4.8826871477885208</v>
      </c>
      <c r="W15" s="29">
        <f>(X15+Y15)/Z15*100000</f>
        <v>47.433829807418654</v>
      </c>
      <c r="X15" s="25">
        <v>4</v>
      </c>
      <c r="Y15" s="118">
        <v>16</v>
      </c>
      <c r="Z15" s="73">
        <v>42164</v>
      </c>
      <c r="AA15" s="53">
        <f>(W15-W14)/(W15-W14)*100</f>
        <v>100</v>
      </c>
      <c r="AB15" s="44">
        <v>0</v>
      </c>
      <c r="AC15" s="30">
        <v>0</v>
      </c>
      <c r="AD15" s="73">
        <v>42164</v>
      </c>
      <c r="AE15" s="43">
        <v>0</v>
      </c>
      <c r="AF15" s="51">
        <v>0</v>
      </c>
      <c r="AG15" s="46">
        <v>0</v>
      </c>
      <c r="AH15" s="46">
        <v>0</v>
      </c>
      <c r="AI15" s="73">
        <v>7657</v>
      </c>
      <c r="AJ15" s="47">
        <v>0</v>
      </c>
      <c r="AK15" s="38">
        <v>0</v>
      </c>
      <c r="AL15" s="48">
        <v>0</v>
      </c>
      <c r="AM15" s="30">
        <v>0</v>
      </c>
      <c r="AN15" s="46"/>
      <c r="AO15" s="46"/>
      <c r="AP15" s="46"/>
      <c r="AQ15" s="46"/>
      <c r="AR15" s="46"/>
      <c r="AS15" s="46"/>
      <c r="AT15" s="46"/>
      <c r="AU15" s="73">
        <v>42164</v>
      </c>
      <c r="AV15" s="43">
        <v>0</v>
      </c>
      <c r="AW15" s="8"/>
    </row>
    <row r="16" spans="1:115" ht="27.75" customHeight="1" x14ac:dyDescent="0.4">
      <c r="A16" s="36" t="s">
        <v>41</v>
      </c>
      <c r="B16" s="49">
        <f>(G16+L16+Q16+V16+AE16+AJ16+AA16+AV16)/8</f>
        <v>3.1781095636180137</v>
      </c>
      <c r="C16" s="38">
        <f t="shared" si="0"/>
        <v>17.628393465742157</v>
      </c>
      <c r="D16" s="74">
        <v>0</v>
      </c>
      <c r="E16" s="25">
        <v>3</v>
      </c>
      <c r="F16" s="73">
        <v>17018</v>
      </c>
      <c r="G16" s="43">
        <f>(C16-C23)/(C8-C23)*100</f>
        <v>3.9769193508801015</v>
      </c>
      <c r="H16" s="38">
        <f t="shared" si="6"/>
        <v>0</v>
      </c>
      <c r="I16" s="77">
        <v>0</v>
      </c>
      <c r="J16" s="82">
        <v>0</v>
      </c>
      <c r="K16" s="73">
        <v>721</v>
      </c>
      <c r="L16" s="43">
        <f>(H16-H6)/(H5-H6)*100</f>
        <v>0</v>
      </c>
      <c r="M16" s="42">
        <f t="shared" si="8"/>
        <v>17.628393465742157</v>
      </c>
      <c r="N16" s="82">
        <v>0</v>
      </c>
      <c r="O16" s="83">
        <v>3</v>
      </c>
      <c r="P16" s="73">
        <v>17018</v>
      </c>
      <c r="Q16" s="88">
        <f>(M16-M11)/(M8-M11)*100</f>
        <v>6.5074214930704075</v>
      </c>
      <c r="R16" s="90">
        <v>0</v>
      </c>
      <c r="S16" s="82">
        <v>0</v>
      </c>
      <c r="T16" s="25">
        <v>0</v>
      </c>
      <c r="U16" s="73">
        <v>721</v>
      </c>
      <c r="V16" s="43">
        <v>0</v>
      </c>
      <c r="W16" s="29">
        <f>(X16+Y16)/Z16*100000</f>
        <v>11.752262310494769</v>
      </c>
      <c r="X16" s="25">
        <v>1</v>
      </c>
      <c r="Y16" s="118">
        <v>1</v>
      </c>
      <c r="Z16" s="73">
        <v>17018</v>
      </c>
      <c r="AA16" s="47">
        <f>(W16-W14)/(W15-W14)*100</f>
        <v>14.940535664993599</v>
      </c>
      <c r="AB16" s="44">
        <v>0</v>
      </c>
      <c r="AC16" s="30">
        <v>0</v>
      </c>
      <c r="AD16" s="73">
        <v>17018</v>
      </c>
      <c r="AE16" s="43">
        <v>0</v>
      </c>
      <c r="AF16" s="51">
        <v>0</v>
      </c>
      <c r="AG16" s="46">
        <v>0</v>
      </c>
      <c r="AH16" s="46">
        <v>0</v>
      </c>
      <c r="AI16" s="73">
        <v>3142</v>
      </c>
      <c r="AJ16" s="47">
        <v>0</v>
      </c>
      <c r="AK16" s="38">
        <v>0</v>
      </c>
      <c r="AL16" s="48">
        <v>0</v>
      </c>
      <c r="AM16" s="30">
        <v>0</v>
      </c>
      <c r="AN16" s="46"/>
      <c r="AO16" s="46"/>
      <c r="AP16" s="46"/>
      <c r="AQ16" s="46"/>
      <c r="AR16" s="46"/>
      <c r="AS16" s="46"/>
      <c r="AT16" s="46"/>
      <c r="AU16" s="73">
        <v>17018</v>
      </c>
      <c r="AV16" s="43">
        <v>0</v>
      </c>
      <c r="AW16" s="8"/>
    </row>
    <row r="17" spans="1:49" ht="27" customHeight="1" x14ac:dyDescent="0.4">
      <c r="A17" s="36" t="s">
        <v>42</v>
      </c>
      <c r="B17" s="49">
        <f>(G17+L17+Q17+V17+AA17+AE17+AJ17+AV17)/8</f>
        <v>21.346521788844619</v>
      </c>
      <c r="C17" s="38">
        <f t="shared" si="0"/>
        <v>121.04393008974964</v>
      </c>
      <c r="D17" s="74">
        <v>4</v>
      </c>
      <c r="E17" s="25">
        <v>37</v>
      </c>
      <c r="F17" s="73">
        <v>33872</v>
      </c>
      <c r="G17" s="41">
        <f>(C17-C23)/(C8-C23)*100</f>
        <v>35.530776602715022</v>
      </c>
      <c r="H17" s="38">
        <f t="shared" si="6"/>
        <v>0</v>
      </c>
      <c r="I17" s="77">
        <v>0</v>
      </c>
      <c r="J17" s="82">
        <v>0</v>
      </c>
      <c r="K17" s="73">
        <v>1759</v>
      </c>
      <c r="L17" s="43">
        <f>(H17-H6)/(H5-H6)*100</f>
        <v>0</v>
      </c>
      <c r="M17" s="42">
        <f t="shared" si="8"/>
        <v>103.330184222957</v>
      </c>
      <c r="N17" s="82">
        <v>9</v>
      </c>
      <c r="O17" s="83">
        <v>26</v>
      </c>
      <c r="P17" s="73">
        <v>33872</v>
      </c>
      <c r="Q17" s="88">
        <f>(M17-M11)/(M8-M14)*100</f>
        <v>38.14375161310744</v>
      </c>
      <c r="R17" s="90">
        <v>0</v>
      </c>
      <c r="S17" s="82">
        <v>0</v>
      </c>
      <c r="T17" s="25">
        <v>0</v>
      </c>
      <c r="U17" s="73">
        <v>1759</v>
      </c>
      <c r="V17" s="43">
        <v>0</v>
      </c>
      <c r="W17" s="29">
        <f>(X17+Y17)/Z17*100000</f>
        <v>23.618327822390174</v>
      </c>
      <c r="X17" s="25">
        <v>0</v>
      </c>
      <c r="Y17" s="118">
        <v>8</v>
      </c>
      <c r="Z17" s="73">
        <v>33872</v>
      </c>
      <c r="AA17" s="120">
        <f>(W17-W14)/(W15-W14)*100</f>
        <v>43.227442519434064</v>
      </c>
      <c r="AB17" s="44">
        <f>AC17/AD17*100000</f>
        <v>2.9522909777987718</v>
      </c>
      <c r="AC17" s="30">
        <v>1</v>
      </c>
      <c r="AD17" s="73">
        <v>33872</v>
      </c>
      <c r="AE17" s="43">
        <f>(AB17-AB9)/(AB5-AB9)*100</f>
        <v>20.337909779164214</v>
      </c>
      <c r="AF17" s="51">
        <v>0</v>
      </c>
      <c r="AG17" s="46">
        <v>0</v>
      </c>
      <c r="AH17" s="46">
        <v>0</v>
      </c>
      <c r="AI17" s="73">
        <v>6802</v>
      </c>
      <c r="AJ17" s="47">
        <v>0</v>
      </c>
      <c r="AK17" s="38">
        <f>(AL17+AM17)/AU17*100000</f>
        <v>2.9522909777987718</v>
      </c>
      <c r="AL17" s="48">
        <v>1</v>
      </c>
      <c r="AM17" s="30">
        <v>0</v>
      </c>
      <c r="AN17" s="46"/>
      <c r="AO17" s="46"/>
      <c r="AP17" s="46"/>
      <c r="AQ17" s="46"/>
      <c r="AR17" s="46"/>
      <c r="AS17" s="46"/>
      <c r="AT17" s="46"/>
      <c r="AU17" s="73">
        <v>33872</v>
      </c>
      <c r="AV17" s="41">
        <f>(AK17-AK9)/(AK12-AK9)*100</f>
        <v>33.532293796336212</v>
      </c>
      <c r="AW17" s="8"/>
    </row>
    <row r="18" spans="1:49" ht="27.75" customHeight="1" x14ac:dyDescent="0.4">
      <c r="A18" s="36" t="s">
        <v>43</v>
      </c>
      <c r="B18" s="98">
        <f>(G18+L18+Q18+V18+AA18+AE18+AJ18+AV18)/8</f>
        <v>54.054811735316434</v>
      </c>
      <c r="C18" s="38">
        <f t="shared" si="0"/>
        <v>223.8597145788639</v>
      </c>
      <c r="D18" s="74">
        <v>12</v>
      </c>
      <c r="E18" s="25">
        <v>36</v>
      </c>
      <c r="F18" s="73">
        <v>21442</v>
      </c>
      <c r="G18" s="50">
        <f>(C18-C23)/(C8-C23)*100</f>
        <v>66.90163917242873</v>
      </c>
      <c r="H18" s="38">
        <f>(I18+J18)/K18*100000</f>
        <v>193.98642095053347</v>
      </c>
      <c r="I18" s="77">
        <v>0</v>
      </c>
      <c r="J18" s="82">
        <v>2</v>
      </c>
      <c r="K18" s="73">
        <v>1031</v>
      </c>
      <c r="L18" s="41">
        <f>(H18-H22)/(H5-H22)*100</f>
        <v>43.31532746385183</v>
      </c>
      <c r="M18" s="42">
        <f t="shared" si="8"/>
        <v>172.55852998787427</v>
      </c>
      <c r="N18" s="82">
        <v>8</v>
      </c>
      <c r="O18" s="83">
        <v>29</v>
      </c>
      <c r="P18" s="73">
        <v>21442</v>
      </c>
      <c r="Q18" s="84">
        <f>(M18-M23)/(M8-M23)*100</f>
        <v>63.072728319644888</v>
      </c>
      <c r="R18" s="90">
        <f>(S18+T18)/U18*100000</f>
        <v>387.97284190106694</v>
      </c>
      <c r="S18" s="82">
        <v>2</v>
      </c>
      <c r="T18" s="25">
        <v>2</v>
      </c>
      <c r="U18" s="73">
        <v>1031</v>
      </c>
      <c r="V18" s="40">
        <f>(R18-R9)/(R18-R9)*100</f>
        <v>100</v>
      </c>
      <c r="W18" s="29">
        <f>(X18+Y18)/Z18*100000</f>
        <v>13.991232161178994</v>
      </c>
      <c r="X18" s="25">
        <v>2</v>
      </c>
      <c r="Y18" s="118">
        <v>1</v>
      </c>
      <c r="Z18" s="73">
        <v>21442</v>
      </c>
      <c r="AA18" s="47">
        <f>(W18-W14)/(W15-W14)*100</f>
        <v>20.277901412107926</v>
      </c>
      <c r="AB18" s="44">
        <f>AC18/AD18*100000</f>
        <v>4.6637440537263313</v>
      </c>
      <c r="AC18" s="30">
        <v>1</v>
      </c>
      <c r="AD18" s="73">
        <v>21442</v>
      </c>
      <c r="AE18" s="41">
        <f>(AB18-AB9)/(AB5-AB9)*100</f>
        <v>38.870897514498012</v>
      </c>
      <c r="AF18" s="93">
        <f>(AG18+AH18)/AI18*100000</f>
        <v>20.955574182732608</v>
      </c>
      <c r="AG18" s="46">
        <v>0</v>
      </c>
      <c r="AH18" s="52">
        <v>1</v>
      </c>
      <c r="AI18" s="73">
        <v>4772</v>
      </c>
      <c r="AJ18" s="53">
        <f>(AF18-AF5)/(AF18-AF5)*100</f>
        <v>100</v>
      </c>
      <c r="AK18" s="38">
        <v>0</v>
      </c>
      <c r="AL18" s="48">
        <v>0</v>
      </c>
      <c r="AM18" s="30">
        <v>0</v>
      </c>
      <c r="AN18" s="46"/>
      <c r="AO18" s="46"/>
      <c r="AP18" s="46"/>
      <c r="AQ18" s="46"/>
      <c r="AR18" s="46"/>
      <c r="AS18" s="46"/>
      <c r="AT18" s="46"/>
      <c r="AU18" s="73">
        <v>21442</v>
      </c>
      <c r="AV18" s="43">
        <v>0</v>
      </c>
      <c r="AW18" s="8"/>
    </row>
    <row r="19" spans="1:49" ht="27" customHeight="1" x14ac:dyDescent="0.4">
      <c r="A19" s="36" t="s">
        <v>44</v>
      </c>
      <c r="B19" s="49">
        <f>(G19+L19+Q19+V19+AE19+AJ19+AV19+AA19)/8</f>
        <v>12.115286881900872</v>
      </c>
      <c r="C19" s="38">
        <f t="shared" si="0"/>
        <v>86.266390614216704</v>
      </c>
      <c r="D19" s="74">
        <v>2</v>
      </c>
      <c r="E19" s="25">
        <v>8</v>
      </c>
      <c r="F19" s="73">
        <v>11592</v>
      </c>
      <c r="G19" s="43">
        <f>(C19-C23)/(C8-C23)*100</f>
        <v>24.919551713259956</v>
      </c>
      <c r="H19" s="38">
        <f>(I19+J19)/K19*100000</f>
        <v>0</v>
      </c>
      <c r="I19" s="77">
        <v>0</v>
      </c>
      <c r="J19" s="82">
        <v>0</v>
      </c>
      <c r="K19" s="73">
        <v>430</v>
      </c>
      <c r="L19" s="43">
        <f>(H19-H6)/(H5-H6)*100</f>
        <v>0</v>
      </c>
      <c r="M19" s="42">
        <f t="shared" si="8"/>
        <v>69.013112491373363</v>
      </c>
      <c r="N19" s="82">
        <v>2</v>
      </c>
      <c r="O19" s="83">
        <v>6</v>
      </c>
      <c r="P19" s="73">
        <v>11592</v>
      </c>
      <c r="Q19" s="88">
        <f>(M19-M23)/(M8-M23)*100</f>
        <v>24.190087534823427</v>
      </c>
      <c r="R19" s="90">
        <f>(S19+T19)/U19*100000</f>
        <v>232.55813953488371</v>
      </c>
      <c r="S19" s="82">
        <v>1</v>
      </c>
      <c r="T19" s="25">
        <v>0</v>
      </c>
      <c r="U19" s="73">
        <v>430</v>
      </c>
      <c r="V19" s="41">
        <f>(R19-R9)/(R18-R9)*100</f>
        <v>47.812655807123583</v>
      </c>
      <c r="W19" s="29">
        <v>0</v>
      </c>
      <c r="X19" s="25">
        <v>0</v>
      </c>
      <c r="Y19" s="118">
        <v>0</v>
      </c>
      <c r="Z19" s="73">
        <v>11592</v>
      </c>
      <c r="AA19" s="47">
        <v>0</v>
      </c>
      <c r="AB19" s="44">
        <v>0</v>
      </c>
      <c r="AC19" s="30">
        <v>0</v>
      </c>
      <c r="AD19" s="73">
        <v>11592</v>
      </c>
      <c r="AE19" s="43">
        <v>0</v>
      </c>
      <c r="AF19" s="51">
        <v>0</v>
      </c>
      <c r="AG19" s="46">
        <v>0</v>
      </c>
      <c r="AH19" s="46">
        <v>0</v>
      </c>
      <c r="AI19" s="73">
        <v>2196</v>
      </c>
      <c r="AJ19" s="47">
        <v>0</v>
      </c>
      <c r="AK19" s="38">
        <v>0</v>
      </c>
      <c r="AL19" s="48">
        <v>0</v>
      </c>
      <c r="AM19" s="30">
        <v>0</v>
      </c>
      <c r="AN19" s="46"/>
      <c r="AO19" s="46"/>
      <c r="AP19" s="46"/>
      <c r="AQ19" s="46"/>
      <c r="AR19" s="46"/>
      <c r="AS19" s="46"/>
      <c r="AT19" s="46"/>
      <c r="AU19" s="73">
        <v>11592</v>
      </c>
      <c r="AV19" s="43">
        <v>0</v>
      </c>
      <c r="AW19" s="8"/>
    </row>
    <row r="20" spans="1:49" ht="26.25" customHeight="1" x14ac:dyDescent="0.4">
      <c r="A20" s="36" t="s">
        <v>45</v>
      </c>
      <c r="B20" s="49">
        <f>(G20+L20+Q20+V20+AE20+AJ20+AA20+AV20)/8</f>
        <v>5.8680969391877724</v>
      </c>
      <c r="C20" s="38">
        <f t="shared" si="0"/>
        <v>10.569707219110031</v>
      </c>
      <c r="D20" s="74">
        <v>0</v>
      </c>
      <c r="E20" s="25">
        <v>1</v>
      </c>
      <c r="F20" s="73">
        <v>9461</v>
      </c>
      <c r="G20" s="43">
        <f>(C20-C23)/(C8-C23)*100</f>
        <v>1.8231928849864367</v>
      </c>
      <c r="H20" s="38">
        <f t="shared" si="6"/>
        <v>0</v>
      </c>
      <c r="I20" s="77">
        <v>0</v>
      </c>
      <c r="J20" s="82">
        <v>0</v>
      </c>
      <c r="K20" s="73">
        <v>405</v>
      </c>
      <c r="L20" s="43">
        <v>0</v>
      </c>
      <c r="M20" s="42">
        <f t="shared" si="8"/>
        <v>21.139414438220061</v>
      </c>
      <c r="N20" s="82">
        <v>1</v>
      </c>
      <c r="O20" s="83">
        <v>1</v>
      </c>
      <c r="P20" s="73">
        <v>9461</v>
      </c>
      <c r="Q20" s="88">
        <f>(M20-M11)/(M8-M11)*100</f>
        <v>7.8034949772097502</v>
      </c>
      <c r="R20" s="90">
        <v>0</v>
      </c>
      <c r="S20" s="82">
        <v>0</v>
      </c>
      <c r="T20" s="25">
        <v>0</v>
      </c>
      <c r="U20" s="73">
        <v>405</v>
      </c>
      <c r="V20" s="43">
        <v>0</v>
      </c>
      <c r="W20" s="29">
        <f>(X20+Y20)/Z20*100000</f>
        <v>21.139414438220061</v>
      </c>
      <c r="X20" s="25">
        <v>1</v>
      </c>
      <c r="Y20" s="118">
        <v>1</v>
      </c>
      <c r="Z20" s="73">
        <v>9461</v>
      </c>
      <c r="AA20" s="120">
        <f>(W20-W14)/(W15-W14)*100</f>
        <v>37.318087651305994</v>
      </c>
      <c r="AB20" s="44">
        <v>0</v>
      </c>
      <c r="AC20" s="30">
        <v>0</v>
      </c>
      <c r="AD20" s="73">
        <v>9461</v>
      </c>
      <c r="AE20" s="43">
        <v>0</v>
      </c>
      <c r="AF20" s="51">
        <v>0</v>
      </c>
      <c r="AG20" s="46">
        <v>0</v>
      </c>
      <c r="AH20" s="46">
        <v>0</v>
      </c>
      <c r="AI20" s="73">
        <v>1645</v>
      </c>
      <c r="AJ20" s="47">
        <v>0</v>
      </c>
      <c r="AK20" s="38">
        <v>0</v>
      </c>
      <c r="AL20" s="48">
        <v>0</v>
      </c>
      <c r="AM20" s="30">
        <v>0</v>
      </c>
      <c r="AN20" s="46"/>
      <c r="AO20" s="46"/>
      <c r="AP20" s="46"/>
      <c r="AQ20" s="46"/>
      <c r="AR20" s="46"/>
      <c r="AS20" s="46"/>
      <c r="AT20" s="46"/>
      <c r="AU20" s="73">
        <v>9461</v>
      </c>
      <c r="AV20" s="43">
        <v>0</v>
      </c>
      <c r="AW20" s="8"/>
    </row>
    <row r="21" spans="1:49" ht="25.5" customHeight="1" x14ac:dyDescent="0.4">
      <c r="A21" s="36" t="s">
        <v>46</v>
      </c>
      <c r="B21" s="49">
        <f>(G21+L21+Q21+V21+AA21+AE21+AJ21+AV21)/8</f>
        <v>16.132098106101374</v>
      </c>
      <c r="C21" s="38">
        <f t="shared" si="0"/>
        <v>57.09159122420683</v>
      </c>
      <c r="D21" s="74">
        <v>0</v>
      </c>
      <c r="E21" s="25">
        <v>7</v>
      </c>
      <c r="F21" s="73">
        <v>12261</v>
      </c>
      <c r="G21" s="43">
        <f>(C21-C23)/(C8-C23)*100</f>
        <v>16.017819097876671</v>
      </c>
      <c r="H21" s="38">
        <f t="shared" si="6"/>
        <v>0</v>
      </c>
      <c r="I21" s="77">
        <v>0</v>
      </c>
      <c r="J21" s="82">
        <v>0</v>
      </c>
      <c r="K21" s="73">
        <v>644</v>
      </c>
      <c r="L21" s="43">
        <v>0</v>
      </c>
      <c r="M21" s="42">
        <f t="shared" si="8"/>
        <v>81.55941603458119</v>
      </c>
      <c r="N21" s="82">
        <v>3</v>
      </c>
      <c r="O21" s="83">
        <v>7</v>
      </c>
      <c r="P21" s="73">
        <v>12261</v>
      </c>
      <c r="Q21" s="85">
        <f>(M21-M23)/(M8-M23)*100</f>
        <v>28.901386457002847</v>
      </c>
      <c r="R21" s="90">
        <v>0</v>
      </c>
      <c r="S21" s="82">
        <v>0</v>
      </c>
      <c r="T21" s="25">
        <v>0</v>
      </c>
      <c r="U21" s="73">
        <v>644</v>
      </c>
      <c r="V21" s="43">
        <v>0</v>
      </c>
      <c r="W21" s="29">
        <f>(X21+Y21)/Z21*100000</f>
        <v>40.779708017290595</v>
      </c>
      <c r="X21" s="25">
        <v>1</v>
      </c>
      <c r="Y21" s="118">
        <v>4</v>
      </c>
      <c r="Z21" s="73">
        <v>12261</v>
      </c>
      <c r="AA21" s="124">
        <f>(W21-W14)/(W15-W14)*100</f>
        <v>84.137579293931481</v>
      </c>
      <c r="AB21" s="44">
        <v>0</v>
      </c>
      <c r="AC21" s="30">
        <v>0</v>
      </c>
      <c r="AD21" s="73">
        <v>12261</v>
      </c>
      <c r="AE21" s="43">
        <v>0</v>
      </c>
      <c r="AF21" s="51">
        <v>0</v>
      </c>
      <c r="AG21" s="46">
        <v>0</v>
      </c>
      <c r="AH21" s="46">
        <v>0</v>
      </c>
      <c r="AI21" s="73">
        <v>2660</v>
      </c>
      <c r="AJ21" s="47">
        <v>0</v>
      </c>
      <c r="AK21" s="38">
        <v>0</v>
      </c>
      <c r="AL21" s="48">
        <v>0</v>
      </c>
      <c r="AM21" s="30">
        <v>0</v>
      </c>
      <c r="AN21" s="46"/>
      <c r="AO21" s="46"/>
      <c r="AP21" s="46"/>
      <c r="AQ21" s="46"/>
      <c r="AR21" s="46"/>
      <c r="AS21" s="46"/>
      <c r="AT21" s="46"/>
      <c r="AU21" s="73">
        <v>12261</v>
      </c>
      <c r="AV21" s="43">
        <v>0</v>
      </c>
      <c r="AW21" s="8"/>
    </row>
    <row r="22" spans="1:49" ht="27.75" customHeight="1" x14ac:dyDescent="0.4">
      <c r="A22" s="36" t="s">
        <v>47</v>
      </c>
      <c r="B22" s="49">
        <f>(G22+L22+Q22+V22+AA22+AE22+AJ22+AV22)/8</f>
        <v>22.527073608747816</v>
      </c>
      <c r="C22" s="38">
        <f t="shared" si="0"/>
        <v>59.45303210463733</v>
      </c>
      <c r="D22" s="74">
        <v>2</v>
      </c>
      <c r="E22" s="25">
        <v>12</v>
      </c>
      <c r="F22" s="73">
        <v>23548</v>
      </c>
      <c r="G22" s="43">
        <f>(C22-C23)/(C8-C23)*100</f>
        <v>16.738335288018003</v>
      </c>
      <c r="H22" s="38">
        <f>(I22+J22)/K22*100000</f>
        <v>98.231827111984273</v>
      </c>
      <c r="I22" s="77">
        <v>0</v>
      </c>
      <c r="J22" s="82">
        <v>1</v>
      </c>
      <c r="K22" s="73">
        <v>1018</v>
      </c>
      <c r="L22" s="43">
        <f>(H22-H22)/(H5-H22)*100</f>
        <v>0</v>
      </c>
      <c r="M22" s="42">
        <f t="shared" si="8"/>
        <v>67.94632240529981</v>
      </c>
      <c r="N22" s="82">
        <v>3</v>
      </c>
      <c r="O22" s="83">
        <v>13</v>
      </c>
      <c r="P22" s="73">
        <v>23548</v>
      </c>
      <c r="Q22" s="88">
        <f>(M22-M23)/(M8-M23)*100</f>
        <v>23.78949408788495</v>
      </c>
      <c r="R22" s="90">
        <f>(S22+T22)/U22*100000</f>
        <v>98.231827111984273</v>
      </c>
      <c r="S22" s="82">
        <v>0</v>
      </c>
      <c r="T22" s="25">
        <v>1</v>
      </c>
      <c r="U22" s="73">
        <v>1018</v>
      </c>
      <c r="V22" s="43">
        <f>(R22-R9)/(R18-R9)*100</f>
        <v>2.7066690900068924</v>
      </c>
      <c r="W22" s="29">
        <v>0</v>
      </c>
      <c r="X22" s="25">
        <v>0</v>
      </c>
      <c r="Y22" s="118">
        <v>0</v>
      </c>
      <c r="Z22" s="73">
        <v>23548</v>
      </c>
      <c r="AA22" s="122">
        <v>0</v>
      </c>
      <c r="AB22" s="44">
        <f>AC22/AD22*100000</f>
        <v>8.4932903006624763</v>
      </c>
      <c r="AC22" s="30">
        <v>2</v>
      </c>
      <c r="AD22" s="73">
        <v>23548</v>
      </c>
      <c r="AE22" s="40">
        <f>(AB22-AB9)/(AB5-AB9)*100</f>
        <v>80.340298355590775</v>
      </c>
      <c r="AF22" s="51">
        <v>0</v>
      </c>
      <c r="AG22" s="46">
        <v>0</v>
      </c>
      <c r="AH22" s="46">
        <v>0</v>
      </c>
      <c r="AI22" s="73">
        <v>4204</v>
      </c>
      <c r="AJ22" s="47">
        <v>0</v>
      </c>
      <c r="AK22" s="38">
        <f>(AL22+AM22)/AU22*100000</f>
        <v>4.2466451503312381</v>
      </c>
      <c r="AL22" s="48">
        <v>1</v>
      </c>
      <c r="AM22" s="30">
        <v>0</v>
      </c>
      <c r="AN22" s="46"/>
      <c r="AO22" s="46"/>
      <c r="AP22" s="46"/>
      <c r="AQ22" s="46"/>
      <c r="AR22" s="46"/>
      <c r="AS22" s="46"/>
      <c r="AT22" s="46"/>
      <c r="AU22" s="73">
        <v>23548</v>
      </c>
      <c r="AV22" s="81">
        <f>(AK22-AK9)/(AK12-AK9)*100</f>
        <v>56.641792048481911</v>
      </c>
      <c r="AW22" s="8"/>
    </row>
    <row r="23" spans="1:49" ht="30" customHeight="1" x14ac:dyDescent="0.4">
      <c r="A23" s="54" t="s">
        <v>48</v>
      </c>
      <c r="B23" s="49">
        <f>(G23+L23+Q23+V23+AA23+AE23+AJ23+AV23)/8</f>
        <v>0.21199596268084817</v>
      </c>
      <c r="C23" s="38">
        <f t="shared" si="0"/>
        <v>4.5943214187264543</v>
      </c>
      <c r="D23" s="74">
        <v>0</v>
      </c>
      <c r="E23" s="25">
        <v>1</v>
      </c>
      <c r="F23" s="73">
        <v>21766</v>
      </c>
      <c r="G23" s="43">
        <f>(C23-C23)/(C8-C23)*100</f>
        <v>0</v>
      </c>
      <c r="H23" s="38">
        <f t="shared" si="6"/>
        <v>0</v>
      </c>
      <c r="I23" s="77">
        <v>0</v>
      </c>
      <c r="J23" s="82">
        <v>0</v>
      </c>
      <c r="K23" s="73">
        <v>991</v>
      </c>
      <c r="L23" s="43">
        <v>0</v>
      </c>
      <c r="M23" s="42">
        <f t="shared" si="8"/>
        <v>4.5943214187264543</v>
      </c>
      <c r="N23" s="82">
        <v>0</v>
      </c>
      <c r="O23" s="83">
        <v>1</v>
      </c>
      <c r="P23" s="73">
        <v>21766</v>
      </c>
      <c r="Q23" s="89">
        <f>(M23-M11)/(M8-M11)*100</f>
        <v>1.6959677014467853</v>
      </c>
      <c r="R23" s="90">
        <v>0</v>
      </c>
      <c r="S23" s="82">
        <v>0</v>
      </c>
      <c r="T23" s="25">
        <v>0</v>
      </c>
      <c r="U23" s="73">
        <v>991</v>
      </c>
      <c r="V23" s="43">
        <v>0</v>
      </c>
      <c r="W23" s="29">
        <v>0</v>
      </c>
      <c r="X23" s="25">
        <v>0</v>
      </c>
      <c r="Y23" s="118">
        <v>0</v>
      </c>
      <c r="Z23" s="73">
        <v>21766</v>
      </c>
      <c r="AA23" s="122">
        <v>0</v>
      </c>
      <c r="AB23" s="44">
        <v>0</v>
      </c>
      <c r="AC23" s="30">
        <v>0</v>
      </c>
      <c r="AD23" s="73">
        <v>21766</v>
      </c>
      <c r="AE23" s="43">
        <v>0</v>
      </c>
      <c r="AF23" s="51">
        <v>0</v>
      </c>
      <c r="AG23" s="46">
        <v>0</v>
      </c>
      <c r="AH23" s="46">
        <v>0</v>
      </c>
      <c r="AI23" s="73">
        <v>4842</v>
      </c>
      <c r="AJ23" s="47">
        <v>0</v>
      </c>
      <c r="AK23" s="38">
        <v>0</v>
      </c>
      <c r="AL23" s="48">
        <v>0</v>
      </c>
      <c r="AM23" s="30">
        <v>0</v>
      </c>
      <c r="AN23" s="46"/>
      <c r="AO23" s="46"/>
      <c r="AP23" s="46"/>
      <c r="AQ23" s="46"/>
      <c r="AR23" s="46"/>
      <c r="AS23" s="46"/>
      <c r="AT23" s="46"/>
      <c r="AU23" s="73">
        <v>21766</v>
      </c>
      <c r="AV23" s="43">
        <v>0</v>
      </c>
      <c r="AW23" s="8"/>
    </row>
    <row r="24" spans="1:49" ht="29.25" customHeight="1" thickBot="1" x14ac:dyDescent="0.45">
      <c r="A24" s="55" t="s">
        <v>49</v>
      </c>
      <c r="B24" s="56">
        <f>(G24+L24+Q24+V24+AA24+AE24+AJ24+AV24)/8</f>
        <v>0.4453961509373881</v>
      </c>
      <c r="C24" s="38">
        <f t="shared" ref="C24" si="9">(D24+E24)/F24*100000</f>
        <v>0</v>
      </c>
      <c r="D24" s="74">
        <v>0</v>
      </c>
      <c r="E24" s="25">
        <v>0</v>
      </c>
      <c r="F24" s="73">
        <v>10360</v>
      </c>
      <c r="G24" s="58">
        <f>(C24-C24)/(C8-C24)*100</f>
        <v>0</v>
      </c>
      <c r="H24" s="57">
        <f t="shared" si="6"/>
        <v>0</v>
      </c>
      <c r="I24" s="77">
        <v>0</v>
      </c>
      <c r="J24" s="128">
        <v>0</v>
      </c>
      <c r="K24" s="73">
        <v>504</v>
      </c>
      <c r="L24" s="58">
        <v>0</v>
      </c>
      <c r="M24" s="59">
        <f t="shared" si="8"/>
        <v>9.6525096525096519</v>
      </c>
      <c r="N24" s="82">
        <v>1</v>
      </c>
      <c r="O24" s="83">
        <v>0</v>
      </c>
      <c r="P24" s="73">
        <v>10360</v>
      </c>
      <c r="Q24" s="88">
        <f>(M24-M11)/(M8-M11)*100</f>
        <v>3.5631692074991048</v>
      </c>
      <c r="R24" s="102">
        <v>0</v>
      </c>
      <c r="S24" s="82">
        <v>0</v>
      </c>
      <c r="T24" s="25">
        <v>0</v>
      </c>
      <c r="U24" s="73">
        <v>504</v>
      </c>
      <c r="V24" s="58">
        <v>0</v>
      </c>
      <c r="W24" s="60">
        <v>0</v>
      </c>
      <c r="X24" s="25">
        <v>0</v>
      </c>
      <c r="Y24" s="118">
        <v>0</v>
      </c>
      <c r="Z24" s="73">
        <v>10360</v>
      </c>
      <c r="AA24" s="123">
        <v>0</v>
      </c>
      <c r="AB24" s="61">
        <v>0</v>
      </c>
      <c r="AC24" s="30">
        <v>0</v>
      </c>
      <c r="AD24" s="73">
        <v>10360</v>
      </c>
      <c r="AE24" s="58">
        <v>0</v>
      </c>
      <c r="AF24" s="62">
        <v>0</v>
      </c>
      <c r="AG24" s="46">
        <v>0</v>
      </c>
      <c r="AH24" s="46">
        <v>0</v>
      </c>
      <c r="AI24" s="73">
        <v>2238</v>
      </c>
      <c r="AJ24" s="64">
        <v>0</v>
      </c>
      <c r="AK24" s="57">
        <v>0</v>
      </c>
      <c r="AL24" s="65">
        <v>0</v>
      </c>
      <c r="AM24" s="30">
        <v>0</v>
      </c>
      <c r="AN24" s="63"/>
      <c r="AO24" s="63"/>
      <c r="AP24" s="63"/>
      <c r="AQ24" s="63"/>
      <c r="AR24" s="63"/>
      <c r="AS24" s="63"/>
      <c r="AT24" s="63"/>
      <c r="AU24" s="73">
        <v>10360</v>
      </c>
      <c r="AV24" s="58">
        <v>0</v>
      </c>
      <c r="AW24" s="8"/>
    </row>
    <row r="25" spans="1:49" ht="32.25" customHeight="1" thickBot="1" x14ac:dyDescent="0.3">
      <c r="A25" s="66" t="s">
        <v>34</v>
      </c>
      <c r="B25" s="67">
        <f>(G25+L25+Q25+V25+AA25+AE25+AJ25+AV25)/8</f>
        <v>41.608491191483822</v>
      </c>
      <c r="C25" s="107">
        <f>(D25+E25)/F25*100000</f>
        <v>177.90483062960547</v>
      </c>
      <c r="D25" s="101">
        <f>SUM(D5:D24)</f>
        <v>378</v>
      </c>
      <c r="E25" s="101">
        <f>SUM(E5:E24)</f>
        <v>904</v>
      </c>
      <c r="F25" s="101">
        <f>SUM(F5:F24)</f>
        <v>720610</v>
      </c>
      <c r="G25" s="108">
        <f>C25/C8*100</f>
        <v>53.531414036590618</v>
      </c>
      <c r="H25" s="68">
        <f>(I25+J25)/K25*100000</f>
        <v>147.6805467075925</v>
      </c>
      <c r="I25" s="99">
        <f>SUM(I5:I24)</f>
        <v>19</v>
      </c>
      <c r="J25" s="101">
        <f>SUM(J5:J24)</f>
        <v>32</v>
      </c>
      <c r="K25" s="100">
        <f>SUM(K5:K24)</f>
        <v>34534</v>
      </c>
      <c r="L25" s="70">
        <f>H25/H5*100</f>
        <v>46.251950682367081</v>
      </c>
      <c r="M25" s="110">
        <f t="shared" si="8"/>
        <v>132.66538071911299</v>
      </c>
      <c r="N25" s="101">
        <f>SUM(N5:N24)</f>
        <v>320</v>
      </c>
      <c r="O25" s="101">
        <f>SUM(O5:O24)</f>
        <v>636</v>
      </c>
      <c r="P25" s="101">
        <f>SUM(P5:P24)</f>
        <v>720610</v>
      </c>
      <c r="Q25" s="109">
        <f>M25/M8*100</f>
        <v>48.972673066075046</v>
      </c>
      <c r="R25" s="103">
        <f>(S25+T25)/U25*100000</f>
        <v>121.61927375919383</v>
      </c>
      <c r="S25" s="104">
        <f>SUM(S5:S24)</f>
        <v>12</v>
      </c>
      <c r="T25" s="101">
        <f>SUM(T5:T24)</f>
        <v>30</v>
      </c>
      <c r="U25" s="106">
        <f>SUM(U5:U24)</f>
        <v>34534</v>
      </c>
      <c r="V25" s="105">
        <f>(R25/R18)*100</f>
        <v>31.347367811432207</v>
      </c>
      <c r="W25" s="71">
        <f>(X25+Y25)/Z25*100000</f>
        <v>19.011670667906358</v>
      </c>
      <c r="X25" s="69">
        <f>SUM(X5:X24)</f>
        <v>69</v>
      </c>
      <c r="Y25" s="69">
        <f>SUM(Y5:Y24)</f>
        <v>68</v>
      </c>
      <c r="Z25" s="69">
        <f>SUM(Z5:Z24)</f>
        <v>720610</v>
      </c>
      <c r="AA25" s="125">
        <f>(W25/W15)*100</f>
        <v>40.08040410208018</v>
      </c>
      <c r="AB25" s="111">
        <f>(AC25/AD25)*100000</f>
        <v>4.718224837290629</v>
      </c>
      <c r="AC25" s="101">
        <f>SUM(AC5:AC24)</f>
        <v>34</v>
      </c>
      <c r="AD25" s="101">
        <f>SUM(AD5:AD24)</f>
        <v>720610</v>
      </c>
      <c r="AE25" s="105">
        <f>AB25/AB5*100</f>
        <v>45.768943441436186</v>
      </c>
      <c r="AF25" s="103">
        <f>(AG25+AH25)/AI25*100000</f>
        <v>4.0024548389679007</v>
      </c>
      <c r="AG25" s="101">
        <f>SUM(AG5:AG24)</f>
        <v>3</v>
      </c>
      <c r="AH25" s="101">
        <f>SUM(AH5:AH24)</f>
        <v>3</v>
      </c>
      <c r="AI25" s="106">
        <f>SUM(AI5:AI24)</f>
        <v>149908</v>
      </c>
      <c r="AJ25" s="112">
        <f>AF25/AF18*100</f>
        <v>19.09971449155482</v>
      </c>
      <c r="AK25" s="113">
        <f>(AL25+AM25)/AU25*100000</f>
        <v>3.1917403311083667</v>
      </c>
      <c r="AL25" s="114">
        <f>SUM(AL5:AL24)</f>
        <v>22</v>
      </c>
      <c r="AM25" s="114">
        <v>1</v>
      </c>
      <c r="AN25" s="115"/>
      <c r="AO25" s="72"/>
      <c r="AP25" s="72"/>
      <c r="AQ25" s="72"/>
      <c r="AR25" s="72"/>
      <c r="AS25" s="72"/>
      <c r="AT25" s="116"/>
      <c r="AU25" s="114">
        <f>SUM(AU5:AU24)</f>
        <v>720610</v>
      </c>
      <c r="AV25" s="117">
        <f>AK25/AK12*100</f>
        <v>47.815461900334441</v>
      </c>
      <c r="AW25" s="8"/>
    </row>
    <row r="26" spans="1:49" x14ac:dyDescent="0.25">
      <c r="A26" s="9"/>
      <c r="O26" s="1"/>
    </row>
    <row r="27" spans="1:49" x14ac:dyDescent="0.25">
      <c r="O27" s="1"/>
    </row>
    <row r="28" spans="1:49" x14ac:dyDescent="0.25">
      <c r="G28" s="10"/>
      <c r="O28" s="1"/>
    </row>
    <row r="29" spans="1:49" x14ac:dyDescent="0.25">
      <c r="O29" s="1"/>
    </row>
    <row r="30" spans="1:49" x14ac:dyDescent="0.25">
      <c r="O30" s="1"/>
    </row>
    <row r="31" spans="1:49" x14ac:dyDescent="0.25">
      <c r="O31" s="1"/>
    </row>
    <row r="32" spans="1:49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</sheetData>
  <mergeCells count="39">
    <mergeCell ref="N1:N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O1:O4"/>
    <mergeCell ref="P1:P4"/>
    <mergeCell ref="Q1:Q4"/>
    <mergeCell ref="R1:R4"/>
    <mergeCell ref="S1:S4"/>
    <mergeCell ref="T1:T4"/>
    <mergeCell ref="U1:U4"/>
    <mergeCell ref="V1:V4"/>
    <mergeCell ref="W1:W4"/>
    <mergeCell ref="X1:X4"/>
    <mergeCell ref="Y1:Y4"/>
    <mergeCell ref="AD1:AD4"/>
    <mergeCell ref="AE1:AE4"/>
    <mergeCell ref="AM1:AM4"/>
    <mergeCell ref="AU1:AU4"/>
    <mergeCell ref="AF1:AF4"/>
    <mergeCell ref="AA1:AA4"/>
    <mergeCell ref="AB1:AB4"/>
    <mergeCell ref="AC1:AC4"/>
    <mergeCell ref="Z1:Z4"/>
    <mergeCell ref="AV1:AV4"/>
    <mergeCell ref="AG1:AG4"/>
    <mergeCell ref="AH1:AH4"/>
    <mergeCell ref="AI1:AI4"/>
    <mergeCell ref="AJ1:AJ4"/>
    <mergeCell ref="AK1:AK4"/>
    <mergeCell ref="AL1:AL4"/>
  </mergeCells>
  <pageMargins left="0.7" right="0.7" top="0.75" bottom="0.75" header="0.3" footer="0.3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1"/>
  <sheetViews>
    <sheetView workbookViewId="0">
      <selection activeCell="K24" sqref="K24"/>
    </sheetView>
  </sheetViews>
  <sheetFormatPr defaultRowHeight="15" x14ac:dyDescent="0.25"/>
  <sheetData>
    <row r="1" spans="3:5" x14ac:dyDescent="0.25">
      <c r="C1" s="78">
        <v>15</v>
      </c>
      <c r="D1" s="79">
        <v>17</v>
      </c>
      <c r="E1" s="79">
        <f>SUM(E2:E21)</f>
        <v>32</v>
      </c>
    </row>
    <row r="2" spans="3:5" x14ac:dyDescent="0.25">
      <c r="C2" s="75">
        <v>7</v>
      </c>
      <c r="D2" s="75">
        <v>16</v>
      </c>
      <c r="E2" s="79">
        <v>23</v>
      </c>
    </row>
    <row r="3" spans="3:5" x14ac:dyDescent="0.25">
      <c r="C3" s="75">
        <v>0</v>
      </c>
      <c r="D3" s="75">
        <v>0</v>
      </c>
    </row>
    <row r="4" spans="3:5" x14ac:dyDescent="0.25">
      <c r="C4" s="75">
        <v>1</v>
      </c>
      <c r="D4" s="75">
        <v>0</v>
      </c>
      <c r="E4" s="79">
        <v>1</v>
      </c>
    </row>
    <row r="5" spans="3:5" x14ac:dyDescent="0.25">
      <c r="C5" s="75">
        <v>0</v>
      </c>
      <c r="D5" s="75">
        <v>0</v>
      </c>
      <c r="E5" s="79"/>
    </row>
    <row r="6" spans="3:5" x14ac:dyDescent="0.25">
      <c r="C6" s="75">
        <v>2</v>
      </c>
      <c r="D6" s="75">
        <v>0</v>
      </c>
      <c r="E6" s="79">
        <v>2</v>
      </c>
    </row>
    <row r="7" spans="3:5" x14ac:dyDescent="0.25">
      <c r="C7" s="75">
        <v>0</v>
      </c>
      <c r="D7" s="75">
        <v>0</v>
      </c>
      <c r="E7" s="79"/>
    </row>
    <row r="8" spans="3:5" x14ac:dyDescent="0.25">
      <c r="C8" s="75">
        <v>0</v>
      </c>
      <c r="D8" s="75">
        <v>0</v>
      </c>
      <c r="E8" s="79"/>
    </row>
    <row r="9" spans="3:5" x14ac:dyDescent="0.25">
      <c r="C9" s="75">
        <v>0</v>
      </c>
      <c r="D9" s="75">
        <v>1</v>
      </c>
      <c r="E9" s="79">
        <v>1</v>
      </c>
    </row>
    <row r="10" spans="3:5" x14ac:dyDescent="0.25">
      <c r="C10" s="75">
        <v>0</v>
      </c>
      <c r="D10" s="75">
        <v>0</v>
      </c>
      <c r="E10" s="79"/>
    </row>
    <row r="11" spans="3:5" x14ac:dyDescent="0.25">
      <c r="C11" s="75">
        <v>0</v>
      </c>
      <c r="D11" s="75">
        <v>0</v>
      </c>
      <c r="E11" s="79"/>
    </row>
    <row r="12" spans="3:5" x14ac:dyDescent="0.25">
      <c r="C12" s="75">
        <v>2</v>
      </c>
      <c r="D12" s="75">
        <v>0</v>
      </c>
      <c r="E12" s="79">
        <v>2</v>
      </c>
    </row>
    <row r="13" spans="3:5" x14ac:dyDescent="0.25">
      <c r="C13" s="75">
        <v>0</v>
      </c>
      <c r="D13" s="75">
        <v>0</v>
      </c>
      <c r="E13" s="79"/>
    </row>
    <row r="14" spans="3:5" x14ac:dyDescent="0.25">
      <c r="C14" s="75">
        <v>0</v>
      </c>
      <c r="D14" s="75">
        <v>0</v>
      </c>
      <c r="E14" s="79"/>
    </row>
    <row r="15" spans="3:5" x14ac:dyDescent="0.25">
      <c r="C15" s="75">
        <v>2</v>
      </c>
      <c r="D15" s="75">
        <v>0</v>
      </c>
      <c r="E15" s="79">
        <v>2</v>
      </c>
    </row>
    <row r="16" spans="3:5" x14ac:dyDescent="0.25">
      <c r="C16" s="75">
        <v>0</v>
      </c>
      <c r="D16" s="75">
        <v>0</v>
      </c>
      <c r="E16" s="79"/>
    </row>
    <row r="17" spans="3:5" x14ac:dyDescent="0.25">
      <c r="C17" s="75">
        <v>0</v>
      </c>
      <c r="D17" s="75">
        <v>0</v>
      </c>
      <c r="E17" s="79"/>
    </row>
    <row r="18" spans="3:5" x14ac:dyDescent="0.25">
      <c r="C18" s="75">
        <v>0</v>
      </c>
      <c r="D18" s="75">
        <v>0</v>
      </c>
      <c r="E18" s="79"/>
    </row>
    <row r="19" spans="3:5" x14ac:dyDescent="0.25">
      <c r="C19" s="75">
        <v>1</v>
      </c>
      <c r="D19" s="75">
        <v>0</v>
      </c>
      <c r="E19" s="79">
        <v>1</v>
      </c>
    </row>
    <row r="20" spans="3:5" x14ac:dyDescent="0.25">
      <c r="C20" s="75">
        <v>0</v>
      </c>
      <c r="D20" s="75">
        <v>0</v>
      </c>
    </row>
    <row r="21" spans="3:5" ht="15.75" x14ac:dyDescent="0.25">
      <c r="C21" s="76">
        <v>0</v>
      </c>
      <c r="D21" s="7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Оценка</vt:lpstr>
      <vt:lpstr>Лист1</vt:lpstr>
      <vt:lpstr>Оценка!Область_печати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2020-03-11T14:27:51Z</cp:lastPrinted>
  <dcterms:created xsi:type="dcterms:W3CDTF">2006-09-28T05:33:49Z</dcterms:created>
  <dcterms:modified xsi:type="dcterms:W3CDTF">2025-03-26T13:30:54Z</dcterms:modified>
</cp:coreProperties>
</file>